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C Ljubljana\Dropbox\My PC (DESKTOP-9KD6DE6)\Documents\AKTIVNI SIC\ORP 3C\"/>
    </mc:Choice>
  </mc:AlternateContent>
  <bookViews>
    <workbookView xWindow="0" yWindow="0" windowWidth="9420" windowHeight="5772"/>
  </bookViews>
  <sheets>
    <sheet name="1. POVZETEK" sheetId="7" r:id="rId1"/>
    <sheet name="2. TEHNOLOGIJA" sheetId="1" r:id="rId2"/>
    <sheet name="3. TRG" sheetId="2" r:id="rId3"/>
    <sheet name="4. OPREMA" sheetId="3" r:id="rId4"/>
    <sheet name="5. PLAČE" sheetId="4" r:id="rId5"/>
    <sheet name="6. STROSKI" sheetId="5" r:id="rId6"/>
    <sheet name="7. DOBICEK" sheetId="6" r:id="rId7"/>
    <sheet name="DDV stopni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D13" i="3"/>
  <c r="D15" i="3" s="1"/>
  <c r="D16" i="3" s="1"/>
  <c r="D9" i="3"/>
  <c r="D10" i="3"/>
  <c r="D8" i="3"/>
  <c r="D7" i="3"/>
  <c r="B10" i="3"/>
  <c r="F22" i="8" l="1"/>
  <c r="F24" i="8" s="1"/>
  <c r="F20" i="8"/>
  <c r="G17" i="8" l="1"/>
  <c r="F17" i="8"/>
  <c r="F4" i="8"/>
  <c r="G4" i="8" s="1"/>
  <c r="F5" i="8"/>
  <c r="G5" i="8"/>
  <c r="F6" i="8"/>
  <c r="G6" i="8" s="1"/>
  <c r="F7" i="8"/>
  <c r="G7" i="8"/>
  <c r="F8" i="8"/>
  <c r="G8" i="8"/>
  <c r="F9" i="8"/>
  <c r="G9" i="8"/>
  <c r="F10" i="8"/>
  <c r="G10" i="8"/>
  <c r="F11" i="8"/>
  <c r="G11" i="8"/>
  <c r="F12" i="8"/>
  <c r="G12" i="8"/>
  <c r="F13" i="8"/>
  <c r="G13" i="8"/>
  <c r="F14" i="8"/>
  <c r="G14" i="8"/>
  <c r="F15" i="8"/>
  <c r="G15" i="8"/>
  <c r="F16" i="8"/>
  <c r="G16" i="8"/>
  <c r="G3" i="8"/>
  <c r="F3" i="8"/>
  <c r="A10" i="8"/>
  <c r="B10" i="8"/>
  <c r="C10" i="8"/>
  <c r="D10" i="8"/>
  <c r="A11" i="8"/>
  <c r="B11" i="8"/>
  <c r="C11" i="8"/>
  <c r="D11" i="8"/>
  <c r="A12" i="8"/>
  <c r="B12" i="8"/>
  <c r="C12" i="8"/>
  <c r="D12" i="8"/>
  <c r="A13" i="8"/>
  <c r="B13" i="8"/>
  <c r="C13" i="8"/>
  <c r="D13" i="8"/>
  <c r="A14" i="8"/>
  <c r="B14" i="8"/>
  <c r="C14" i="8"/>
  <c r="D14" i="8"/>
  <c r="A15" i="8"/>
  <c r="B15" i="8"/>
  <c r="C15" i="8"/>
  <c r="D15" i="8"/>
  <c r="A16" i="8"/>
  <c r="B16" i="8"/>
  <c r="C16" i="8"/>
  <c r="D16" i="8"/>
  <c r="B17" i="8"/>
  <c r="C17" i="8"/>
  <c r="D17" i="8"/>
  <c r="A3" i="8"/>
  <c r="B3" i="8"/>
  <c r="C3" i="8"/>
  <c r="D3" i="8"/>
  <c r="A4" i="8"/>
  <c r="B4" i="8"/>
  <c r="C4" i="8"/>
  <c r="D4" i="8"/>
  <c r="A5" i="8"/>
  <c r="B5" i="8"/>
  <c r="C5" i="8"/>
  <c r="D5" i="8"/>
  <c r="A6" i="8"/>
  <c r="B6" i="8"/>
  <c r="C6" i="8"/>
  <c r="D6" i="8"/>
  <c r="A7" i="8"/>
  <c r="B7" i="8"/>
  <c r="C7" i="8"/>
  <c r="A8" i="8"/>
  <c r="B8" i="8"/>
  <c r="C8" i="8"/>
  <c r="A9" i="8"/>
  <c r="B9" i="8"/>
  <c r="C9" i="8"/>
  <c r="B2" i="8"/>
  <c r="C2" i="8"/>
  <c r="D2" i="8"/>
  <c r="A2" i="8"/>
  <c r="J17" i="1" l="1"/>
  <c r="N8" i="1" l="1"/>
  <c r="O8" i="1" s="1"/>
  <c r="C8" i="5"/>
  <c r="C9" i="5"/>
  <c r="C11" i="5"/>
  <c r="C7" i="5"/>
  <c r="C4" i="5"/>
  <c r="C3" i="5"/>
  <c r="B5" i="4"/>
  <c r="C18" i="1"/>
  <c r="B4" i="4" s="1"/>
  <c r="D21" i="7"/>
  <c r="D6" i="3"/>
  <c r="D5" i="3"/>
  <c r="D4" i="3"/>
  <c r="D3" i="3"/>
  <c r="D2" i="3"/>
  <c r="B23" i="2"/>
  <c r="J11" i="1"/>
  <c r="J12" i="1"/>
  <c r="J13" i="1"/>
  <c r="J14" i="1"/>
  <c r="J15" i="1"/>
  <c r="J3" i="1"/>
  <c r="D27" i="1"/>
  <c r="B25" i="1"/>
  <c r="B24" i="1"/>
  <c r="B23" i="1"/>
  <c r="B22" i="1"/>
  <c r="D22" i="1" s="1"/>
  <c r="B21" i="1"/>
  <c r="D21" i="1" s="1"/>
  <c r="J10" i="1"/>
  <c r="D9" i="8" s="1"/>
  <c r="J9" i="1"/>
  <c r="D8" i="8" s="1"/>
  <c r="J8" i="1"/>
  <c r="D7" i="8" s="1"/>
  <c r="J4" i="1"/>
  <c r="E4" i="1"/>
  <c r="C14" i="5" l="1"/>
  <c r="C7" i="6" s="1"/>
  <c r="E7" i="6" s="1"/>
  <c r="O6" i="1"/>
  <c r="B16" i="7"/>
  <c r="B6" i="4"/>
  <c r="B8" i="4" s="1"/>
  <c r="B9" i="4" s="1"/>
  <c r="J18" i="1"/>
  <c r="C22" i="1" l="1"/>
  <c r="E22" i="1" s="1"/>
  <c r="C6" i="6"/>
  <c r="E6" i="6" s="1"/>
  <c r="O5" i="1"/>
  <c r="C23" i="1" s="1"/>
  <c r="E3" i="6"/>
  <c r="C24" i="1"/>
  <c r="E18" i="1" l="1"/>
  <c r="C21" i="1" l="1"/>
  <c r="C5" i="6"/>
  <c r="E5" i="6" s="1"/>
  <c r="E8" i="6" s="1"/>
  <c r="E10" i="6" s="1"/>
  <c r="O7" i="1" l="1"/>
  <c r="D25" i="7"/>
  <c r="C25" i="1" l="1"/>
  <c r="O9" i="1"/>
  <c r="E21" i="1" l="1"/>
  <c r="E26" i="1" s="1"/>
  <c r="E27" i="1" s="1"/>
  <c r="E28" i="1" s="1"/>
  <c r="C26" i="1"/>
  <c r="C28" i="1" s="1"/>
</calcChain>
</file>

<file path=xl/comments1.xml><?xml version="1.0" encoding="utf-8"?>
<comments xmlns="http://schemas.openxmlformats.org/spreadsheetml/2006/main">
  <authors>
    <author>Danilo</author>
  </authors>
  <commentList>
    <comment ref="B9" authorId="0" shapeId="0">
      <text>
        <r>
          <rPr>
            <b/>
            <sz val="9"/>
            <color indexed="81"/>
            <rFont val="Segoe UI"/>
            <family val="2"/>
            <charset val="238"/>
          </rPr>
          <t>Danilo:</t>
        </r>
        <r>
          <rPr>
            <sz val="9"/>
            <color indexed="81"/>
            <rFont val="Segoe UI"/>
            <family val="2"/>
            <charset val="238"/>
          </rPr>
          <t xml:space="preserve">
Povežemo polje z izračunom letnega prometa</t>
        </r>
      </text>
    </comment>
  </commentList>
</comments>
</file>

<file path=xl/sharedStrings.xml><?xml version="1.0" encoding="utf-8"?>
<sst xmlns="http://schemas.openxmlformats.org/spreadsheetml/2006/main" count="158" uniqueCount="152">
  <si>
    <t>1.</t>
  </si>
  <si>
    <t>Tehnološki postopek:</t>
  </si>
  <si>
    <t>Delo</t>
  </si>
  <si>
    <t>MATerial</t>
  </si>
  <si>
    <t>kos/kol</t>
  </si>
  <si>
    <t>DOBiček</t>
  </si>
  <si>
    <t>filter olja</t>
  </si>
  <si>
    <t>filter zraka</t>
  </si>
  <si>
    <t>2.</t>
  </si>
  <si>
    <t>Račun:</t>
  </si>
  <si>
    <t>skupaj</t>
  </si>
  <si>
    <t>ddv</t>
  </si>
  <si>
    <t>Za plačilo</t>
  </si>
  <si>
    <t>Drugo</t>
  </si>
  <si>
    <t>Znesek (€)</t>
  </si>
  <si>
    <t>cena (€)</t>
  </si>
  <si>
    <t>Drobni material</t>
  </si>
  <si>
    <t>STORitve</t>
  </si>
  <si>
    <t>Drugi stroški poslovanja:</t>
  </si>
  <si>
    <t>Območje Trženja:</t>
  </si>
  <si>
    <t xml:space="preserve">Ima </t>
  </si>
  <si>
    <t>Trg zame</t>
  </si>
  <si>
    <t>ODLOČITEV:</t>
  </si>
  <si>
    <t>Konkurenca:</t>
  </si>
  <si>
    <t>Sistem  sedmih P sestavljajo:</t>
  </si>
  <si>
    <t>Product - proizvod/storitev; ugotovimo potrebo po proizvodu/storitvi in zagotovimo njegovo edinstvenost (USP).</t>
  </si>
  <si>
    <t>Place - prostor; kje bomo proizvod/storitev prodali kupcu ter distribucijske in prodajne poti.</t>
  </si>
  <si>
    <t>Price - cena proizvoda/storitve; oblikujemo na podlagi stroškov proizvoda/storitve in njegovi vrednosti za kupce.</t>
  </si>
  <si>
    <t>Promotion - promocija; s promocijskimi sredstvi vzpostavimo zavedanje o prisotnosti proizvoda/storitve na trgu in se predstavimo ciljni javnosti.</t>
  </si>
  <si>
    <t>People - ljudje (zaposleni, zastopniki podjetja, …); prispevajo pri gradnji lojalnosti kupcev.</t>
  </si>
  <si>
    <t>Process - proces (postopek); kako posredujemo proizvod/storitev (informiranje, sprejem naročil, dostava …), kar vpliva na oblikovanje blagovne znamke.</t>
  </si>
  <si>
    <t>Physical environment - okolje (delovno okolje, prodajni prostor …); odraža vrednote in značaj podjetja.</t>
  </si>
  <si>
    <t>Skupaj:</t>
  </si>
  <si>
    <t>TEHNOLOGIJA IN RAČUN</t>
  </si>
  <si>
    <t>TRG,  TRŽENJE IN STROŠKI TRŽENJA</t>
  </si>
  <si>
    <t>let</t>
  </si>
  <si>
    <t>Življenska doba</t>
  </si>
  <si>
    <t>Kako me bodo kuci našli?</t>
  </si>
  <si>
    <t>Popravilo kosilnic</t>
  </si>
  <si>
    <t>Pojasnilo; trženje povzemamo po Kotlerju. Ta šteje za pomembne 7 stvari:</t>
  </si>
  <si>
    <t>STROŠKI MOJEGA TRŽENJA (letno)</t>
  </si>
  <si>
    <t>Letaki in vizitke</t>
  </si>
  <si>
    <t>Oprema</t>
  </si>
  <si>
    <t>Amortizacijska doba</t>
  </si>
  <si>
    <t>Letna amortizacija</t>
  </si>
  <si>
    <t>kompresor</t>
  </si>
  <si>
    <t>Skupaj</t>
  </si>
  <si>
    <t>Letno</t>
  </si>
  <si>
    <t>Število kupcev letno</t>
  </si>
  <si>
    <t>Na en račun</t>
  </si>
  <si>
    <t>Strošek</t>
  </si>
  <si>
    <t>PLAČE IN PRISPEVKI LETNO</t>
  </si>
  <si>
    <t>Delovnih ur na enem kupcu:</t>
  </si>
  <si>
    <t>Kupcev:</t>
  </si>
  <si>
    <t>Zaračunana cena ure:</t>
  </si>
  <si>
    <t>LETNO:</t>
  </si>
  <si>
    <t>brutto!</t>
  </si>
  <si>
    <t>12 plač po :</t>
  </si>
  <si>
    <t>Elektrika</t>
  </si>
  <si>
    <t>Voda</t>
  </si>
  <si>
    <t>Servis in gume</t>
  </si>
  <si>
    <t>Telefon</t>
  </si>
  <si>
    <t>Računovodstvo</t>
  </si>
  <si>
    <t>Stroški ustanovitve podjetja</t>
  </si>
  <si>
    <t>mesečno</t>
  </si>
  <si>
    <t>letno</t>
  </si>
  <si>
    <t>STROŠKI STORITEV ZA POSLOVANJE - LETNO</t>
  </si>
  <si>
    <t>DOBICEK JE ODVISEN OD VLOŽENEGA DENARJA</t>
  </si>
  <si>
    <t>V opremo za dejavnost:</t>
  </si>
  <si>
    <t>V obratovanje3 mesecev (Delo, Material, Storitve)</t>
  </si>
  <si>
    <t>Delo:</t>
  </si>
  <si>
    <t>Mesecev</t>
  </si>
  <si>
    <t>Material</t>
  </si>
  <si>
    <t>Storitve</t>
  </si>
  <si>
    <t>Mesečno</t>
  </si>
  <si>
    <t>Celote, potreben znesek</t>
  </si>
  <si>
    <t>Pričakovan dobiček</t>
  </si>
  <si>
    <t>Povzetek poslovnega načrta</t>
  </si>
  <si>
    <t xml:space="preserve">Raziskava in analiza trga (Kdo so kupci? Kaj kupci kupujejo? Kupci v resnici kupujejo koristi. Kdaj kupci kupujejo? Sezona. Kateri dejavniki vplivajo na nakupne odločitve?) </t>
  </si>
  <si>
    <t>Načrt trženja (kaj je potrebno narediti, kako bo to narejeno in kdo bo to naredil. izdelek, cena, prodajne poti/distribucija in tržno komuniciranje)</t>
  </si>
  <si>
    <t xml:space="preserve">Kadri in organizacija </t>
  </si>
  <si>
    <t>ur mojstra</t>
  </si>
  <si>
    <t xml:space="preserve">Organizacijska oblika: </t>
  </si>
  <si>
    <t>Razvoj izdelka ali storitve</t>
  </si>
  <si>
    <t>Poslovni proces in proizvodni viri (Predmeti dela, sredstva, storitve za izvedbo)</t>
  </si>
  <si>
    <t>Oprema za dejavnost</t>
  </si>
  <si>
    <t>Terminski načrt</t>
  </si>
  <si>
    <t>Začnem:</t>
  </si>
  <si>
    <t>Kritična tveganja in problemi</t>
  </si>
  <si>
    <t>Ustanovitveni kapital - polog</t>
  </si>
  <si>
    <t>Finančni načrt za naslednjih 5 let</t>
  </si>
  <si>
    <t>Pridobitev finančnih sredstev</t>
  </si>
  <si>
    <t>Priloge (slike, preglednice, izračuni)</t>
  </si>
  <si>
    <t>Iz tehnološke priprave je razvidno, da je za izvedbo letno potrebno</t>
  </si>
  <si>
    <t>netto</t>
  </si>
  <si>
    <t>Prodajane in menjane pnevmatik</t>
  </si>
  <si>
    <t>V letu sta dve sezoni za menjava gum,zato je zaslužek samo v dvehmescih,med letom lahko popravlajm gume ali delanje servisov itd.Ker bi kopuval veliko novih gum bi imel lahko cenejše cene kakor konkurenca in iz tem privabil kupce.</t>
  </si>
  <si>
    <t>Delavnico že imam vendar rabim samo opremo kar ni tako velik strošek.Ker živim ob glavni cesti bi postavil pano za oglaševanje in tako hitrjso prepoznavnost.</t>
  </si>
  <si>
    <t>Povpraševanje</t>
  </si>
  <si>
    <t>Količina avtomobilov v okolici mojega vulkanizerstva</t>
  </si>
  <si>
    <t>Imel bi oglaševanje ob cesti z panojem</t>
  </si>
  <si>
    <t>Med letom lahko popravlajm avtomobile itd.</t>
  </si>
  <si>
    <t>Ponavljavm dve leti da vidim koliko se bo povečalo povpraševanje</t>
  </si>
  <si>
    <t>Vsak dan bodo videli pano ob cesti :</t>
  </si>
  <si>
    <t>Vulkanizerstvo erba</t>
  </si>
  <si>
    <t>Izdelava panoja</t>
  </si>
  <si>
    <t>Občina domžale,lukovica,moravče</t>
  </si>
  <si>
    <t>Osnovno orodje</t>
  </si>
  <si>
    <t>(za obratovanje 12 mesecev)</t>
  </si>
  <si>
    <t>plastike</t>
  </si>
  <si>
    <t>bat</t>
  </si>
  <si>
    <t>olje</t>
  </si>
  <si>
    <t>dvigalo</t>
  </si>
  <si>
    <t>posoda za olje</t>
  </si>
  <si>
    <t>osnovni matareial</t>
  </si>
  <si>
    <t>0.5</t>
  </si>
  <si>
    <t>motorjev</t>
  </si>
  <si>
    <t>ser. in popra. motorjov na leto</t>
  </si>
  <si>
    <t>d.o.o.</t>
  </si>
  <si>
    <t>Vulkanizerstvo KARSO</t>
  </si>
  <si>
    <t>Zaposlen bi bil sam, v sezoni 2 študenta</t>
  </si>
  <si>
    <t>Hitro bi se izvedelo o meni tako da bojo zadovoljne stranke širile dobro besedo o meni</t>
  </si>
  <si>
    <t>Predstavitev proizvoda oz. storitve, podjetja in panoge (predstavitev panoge, v katero spada podjetje, opis podjetja – statusne oblike., opis izdelkov ali storitev, strategijo vstopa na trg in rasti podjetja)</t>
  </si>
  <si>
    <t>Svojega denarja bom vložil 10.000€ za ostalo bi zaprosil za kredit pri banki ali pri starših .</t>
  </si>
  <si>
    <t>DELO</t>
  </si>
  <si>
    <t>MATERIAL</t>
  </si>
  <si>
    <t>AMortizacija</t>
  </si>
  <si>
    <t>čas (ur)</t>
  </si>
  <si>
    <t>Cena (€/uro)</t>
  </si>
  <si>
    <t>Iz tehnologije:</t>
  </si>
  <si>
    <t>veriga</t>
  </si>
  <si>
    <t>motor (rabljen)</t>
  </si>
  <si>
    <t>Cene so brutto</t>
  </si>
  <si>
    <t>DDV</t>
  </si>
  <si>
    <t>svečke komplet</t>
  </si>
  <si>
    <t>x</t>
  </si>
  <si>
    <t>Netto cena</t>
  </si>
  <si>
    <t>Popravilo, servis in drugo delo</t>
  </si>
  <si>
    <t>A</t>
  </si>
  <si>
    <t>Masa</t>
  </si>
  <si>
    <t>V</t>
  </si>
  <si>
    <t xml:space="preserve">Nakupna cena </t>
  </si>
  <si>
    <t>Računalnik</t>
  </si>
  <si>
    <t>Pametni telefon</t>
  </si>
  <si>
    <t>Kobinirano vozilo 3,5t</t>
  </si>
  <si>
    <t>Avtomobilov letno</t>
  </si>
  <si>
    <t xml:space="preserve">Ur na avtu </t>
  </si>
  <si>
    <t>Ur letno</t>
  </si>
  <si>
    <t>Amortizacija na opravljeno uro</t>
  </si>
  <si>
    <t>Iz tehnološkega postopka v račun za kupca:</t>
  </si>
  <si>
    <t>Opis podjetja in panoge, kjer podrobno opišemo svoje podjetje in panogo.</t>
  </si>
  <si>
    <t>Kratko ime: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</si>
</sst>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[$-F800]dddd\,\ mmmm\ dd\,\ yyyy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4" tint="0.3999755851924192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b/>
      <sz val="12"/>
      <color theme="5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4"/>
      <color theme="5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4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6"/>
      <color theme="9" tint="-0.249977111117893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2" borderId="0" xfId="0" applyFill="1"/>
    <xf numFmtId="44" fontId="0" fillId="0" borderId="0" xfId="1" applyFont="1"/>
    <xf numFmtId="0" fontId="2" fillId="0" borderId="0" xfId="0" applyFont="1"/>
    <xf numFmtId="44" fontId="2" fillId="0" borderId="0" xfId="1" applyFont="1"/>
    <xf numFmtId="44" fontId="0" fillId="0" borderId="1" xfId="1" applyFont="1" applyBorder="1"/>
    <xf numFmtId="0" fontId="0" fillId="0" borderId="0" xfId="0" applyBorder="1"/>
    <xf numFmtId="44" fontId="0" fillId="0" borderId="0" xfId="1" applyFont="1" applyBorder="1"/>
    <xf numFmtId="44" fontId="4" fillId="0" borderId="0" xfId="1" applyFont="1"/>
    <xf numFmtId="0" fontId="0" fillId="0" borderId="0" xfId="0" applyFill="1" applyBorder="1"/>
    <xf numFmtId="0" fontId="0" fillId="0" borderId="1" xfId="0" applyFill="1" applyBorder="1"/>
    <xf numFmtId="0" fontId="2" fillId="3" borderId="2" xfId="0" applyFont="1" applyFill="1" applyBorder="1"/>
    <xf numFmtId="44" fontId="2" fillId="3" borderId="3" xfId="1" applyFont="1" applyFill="1" applyBorder="1"/>
    <xf numFmtId="0" fontId="0" fillId="4" borderId="0" xfId="0" applyFill="1"/>
    <xf numFmtId="44" fontId="2" fillId="3" borderId="4" xfId="1" applyFont="1" applyFill="1" applyBorder="1"/>
    <xf numFmtId="0" fontId="2" fillId="3" borderId="5" xfId="0" applyFont="1" applyFill="1" applyBorder="1"/>
    <xf numFmtId="44" fontId="2" fillId="3" borderId="6" xfId="1" applyFont="1" applyFill="1" applyBorder="1"/>
    <xf numFmtId="0" fontId="4" fillId="3" borderId="5" xfId="0" applyFont="1" applyFill="1" applyBorder="1"/>
    <xf numFmtId="44" fontId="4" fillId="3" borderId="6" xfId="1" applyFont="1" applyFill="1" applyBorder="1"/>
    <xf numFmtId="0" fontId="0" fillId="0" borderId="7" xfId="0" applyBorder="1"/>
    <xf numFmtId="3" fontId="0" fillId="0" borderId="0" xfId="0" applyNumberFormat="1"/>
    <xf numFmtId="9" fontId="0" fillId="0" borderId="0" xfId="2" applyFont="1"/>
    <xf numFmtId="1" fontId="0" fillId="0" borderId="0" xfId="0" applyNumberFormat="1"/>
    <xf numFmtId="44" fontId="0" fillId="0" borderId="0" xfId="0" applyNumberFormat="1"/>
    <xf numFmtId="2" fontId="0" fillId="0" borderId="0" xfId="2" applyNumberFormat="1" applyFont="1"/>
    <xf numFmtId="0" fontId="0" fillId="0" borderId="8" xfId="0" applyBorder="1"/>
    <xf numFmtId="44" fontId="0" fillId="0" borderId="8" xfId="1" applyFont="1" applyBorder="1"/>
    <xf numFmtId="0" fontId="6" fillId="0" borderId="0" xfId="0" applyFont="1"/>
    <xf numFmtId="44" fontId="2" fillId="0" borderId="0" xfId="0" applyNumberFormat="1" applyFont="1"/>
    <xf numFmtId="164" fontId="0" fillId="0" borderId="0" xfId="1" applyNumberFormat="1" applyFont="1"/>
    <xf numFmtId="164" fontId="0" fillId="0" borderId="0" xfId="1" applyNumberFormat="1" applyFont="1" applyBorder="1"/>
    <xf numFmtId="0" fontId="0" fillId="0" borderId="0" xfId="1" applyNumberFormat="1" applyFont="1"/>
    <xf numFmtId="0" fontId="0" fillId="0" borderId="1" xfId="1" applyNumberFormat="1" applyFont="1" applyBorder="1"/>
    <xf numFmtId="0" fontId="0" fillId="0" borderId="1" xfId="0" applyFont="1" applyBorder="1"/>
    <xf numFmtId="10" fontId="0" fillId="0" borderId="0" xfId="0" applyNumberFormat="1"/>
    <xf numFmtId="44" fontId="5" fillId="0" borderId="0" xfId="1" applyFont="1"/>
    <xf numFmtId="0" fontId="7" fillId="0" borderId="0" xfId="0" applyFont="1"/>
    <xf numFmtId="44" fontId="7" fillId="0" borderId="0" xfId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" fillId="0" borderId="0" xfId="1" applyNumberFormat="1" applyFont="1"/>
    <xf numFmtId="0" fontId="7" fillId="0" borderId="1" xfId="0" applyFont="1" applyBorder="1"/>
    <xf numFmtId="44" fontId="7" fillId="0" borderId="6" xfId="1" applyFont="1" applyBorder="1"/>
    <xf numFmtId="164" fontId="0" fillId="0" borderId="1" xfId="1" applyNumberFormat="1" applyFont="1" applyBorder="1"/>
    <xf numFmtId="1" fontId="0" fillId="0" borderId="0" xfId="1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65" fontId="13" fillId="0" borderId="0" xfId="0" applyNumberFormat="1" applyFont="1"/>
    <xf numFmtId="0" fontId="16" fillId="0" borderId="0" xfId="0" applyFont="1"/>
    <xf numFmtId="0" fontId="17" fillId="0" borderId="0" xfId="0" applyFont="1"/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114299</xdr:rowOff>
    </xdr:to>
    <xdr:sp macro="" textlink="">
      <xdr:nvSpPr>
        <xdr:cNvPr id="7172" name="AutoShape 4" descr="Rezultat iskanja slik za montirka"/>
        <xdr:cNvSpPr>
          <a:spLocks noChangeAspect="1" noChangeArrowheads="1"/>
        </xdr:cNvSpPr>
      </xdr:nvSpPr>
      <xdr:spPr bwMode="auto">
        <a:xfrm>
          <a:off x="360997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7176" name="AutoShape 8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7177" name="AutoShape 9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937260</xdr:colOff>
      <xdr:row>20</xdr:row>
      <xdr:rowOff>99060</xdr:rowOff>
    </xdr:from>
    <xdr:to>
      <xdr:col>4</xdr:col>
      <xdr:colOff>350520</xdr:colOff>
      <xdr:row>22</xdr:row>
      <xdr:rowOff>106680</xdr:rowOff>
    </xdr:to>
    <xdr:cxnSp macro="">
      <xdr:nvCxnSpPr>
        <xdr:cNvPr id="3" name="Raven puščični povezovalnik 2"/>
        <xdr:cNvCxnSpPr/>
      </xdr:nvCxnSpPr>
      <xdr:spPr>
        <a:xfrm flipV="1">
          <a:off x="3307080" y="4008120"/>
          <a:ext cx="1112520" cy="3733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</xdr:colOff>
      <xdr:row>20</xdr:row>
      <xdr:rowOff>129540</xdr:rowOff>
    </xdr:from>
    <xdr:to>
      <xdr:col>4</xdr:col>
      <xdr:colOff>441960</xdr:colOff>
      <xdr:row>23</xdr:row>
      <xdr:rowOff>99060</xdr:rowOff>
    </xdr:to>
    <xdr:cxnSp macro="">
      <xdr:nvCxnSpPr>
        <xdr:cNvPr id="5" name="Raven puščični povezovalnik 4"/>
        <xdr:cNvCxnSpPr/>
      </xdr:nvCxnSpPr>
      <xdr:spPr>
        <a:xfrm flipV="1">
          <a:off x="3368040" y="4038600"/>
          <a:ext cx="1143000" cy="5181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929640</xdr:colOff>
      <xdr:row>20</xdr:row>
      <xdr:rowOff>137160</xdr:rowOff>
    </xdr:from>
    <xdr:to>
      <xdr:col>4</xdr:col>
      <xdr:colOff>502920</xdr:colOff>
      <xdr:row>24</xdr:row>
      <xdr:rowOff>91440</xdr:rowOff>
    </xdr:to>
    <xdr:cxnSp macro="">
      <xdr:nvCxnSpPr>
        <xdr:cNvPr id="7" name="Raven puščični povezovalnik 6"/>
        <xdr:cNvCxnSpPr/>
      </xdr:nvCxnSpPr>
      <xdr:spPr>
        <a:xfrm flipV="1">
          <a:off x="3299460" y="4046220"/>
          <a:ext cx="1272540" cy="685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tabSelected="1" zoomScale="95" zoomScaleNormal="95" workbookViewId="0">
      <selection activeCell="F3" sqref="F3"/>
    </sheetView>
  </sheetViews>
  <sheetFormatPr defaultRowHeight="14.4" x14ac:dyDescent="0.3"/>
  <cols>
    <col min="1" max="1" width="4.88671875" customWidth="1"/>
    <col min="2" max="2" width="22.5546875" customWidth="1"/>
    <col min="3" max="3" width="22.44140625" customWidth="1"/>
    <col min="4" max="4" width="13.109375" customWidth="1"/>
    <col min="5" max="5" width="12.21875" customWidth="1"/>
  </cols>
  <sheetData>
    <row r="1" spans="1:8" ht="21" x14ac:dyDescent="0.4">
      <c r="B1" s="54" t="s">
        <v>77</v>
      </c>
    </row>
    <row r="2" spans="1:8" x14ac:dyDescent="0.3">
      <c r="A2">
        <v>1</v>
      </c>
      <c r="B2" t="s">
        <v>150</v>
      </c>
    </row>
    <row r="3" spans="1:8" ht="21" x14ac:dyDescent="0.4">
      <c r="B3" s="49" t="s">
        <v>95</v>
      </c>
      <c r="E3" t="s">
        <v>151</v>
      </c>
      <c r="F3" s="53" t="s">
        <v>119</v>
      </c>
    </row>
    <row r="4" spans="1:8" x14ac:dyDescent="0.3">
      <c r="A4">
        <v>2</v>
      </c>
      <c r="B4" t="s">
        <v>122</v>
      </c>
    </row>
    <row r="5" spans="1:8" x14ac:dyDescent="0.3">
      <c r="B5" s="49" t="s">
        <v>96</v>
      </c>
      <c r="C5" s="41"/>
    </row>
    <row r="6" spans="1:8" x14ac:dyDescent="0.3">
      <c r="B6" s="49" t="s">
        <v>97</v>
      </c>
      <c r="C6" s="41"/>
    </row>
    <row r="7" spans="1:8" x14ac:dyDescent="0.3">
      <c r="A7">
        <v>3</v>
      </c>
      <c r="B7" t="s">
        <v>78</v>
      </c>
    </row>
    <row r="8" spans="1:8" x14ac:dyDescent="0.3">
      <c r="B8" s="49" t="s">
        <v>99</v>
      </c>
    </row>
    <row r="9" spans="1:8" ht="18" x14ac:dyDescent="0.35">
      <c r="B9" s="50" t="s">
        <v>98</v>
      </c>
      <c r="C9" s="43">
        <v>60</v>
      </c>
    </row>
    <row r="10" spans="1:8" x14ac:dyDescent="0.3">
      <c r="B10" s="41"/>
    </row>
    <row r="11" spans="1:8" x14ac:dyDescent="0.3">
      <c r="A11">
        <v>4</v>
      </c>
      <c r="B11" t="s">
        <v>79</v>
      </c>
    </row>
    <row r="12" spans="1:8" x14ac:dyDescent="0.3">
      <c r="B12" s="49" t="s">
        <v>100</v>
      </c>
    </row>
    <row r="13" spans="1:8" x14ac:dyDescent="0.3">
      <c r="B13" s="49" t="s">
        <v>121</v>
      </c>
    </row>
    <row r="14" spans="1:8" x14ac:dyDescent="0.3">
      <c r="A14">
        <v>5</v>
      </c>
      <c r="B14" t="s">
        <v>80</v>
      </c>
    </row>
    <row r="15" spans="1:8" x14ac:dyDescent="0.3">
      <c r="B15" s="49" t="s">
        <v>93</v>
      </c>
      <c r="C15" s="49"/>
      <c r="D15" s="49"/>
    </row>
    <row r="16" spans="1:8" ht="15.6" x14ac:dyDescent="0.3">
      <c r="B16" s="42">
        <f>+'2. TEHNOLOGIJA'!C18*'3. TRG'!B10</f>
        <v>360</v>
      </c>
      <c r="C16" s="41" t="s">
        <v>81</v>
      </c>
      <c r="E16" s="49" t="s">
        <v>120</v>
      </c>
      <c r="F16" s="41"/>
      <c r="G16" s="41"/>
      <c r="H16" s="41"/>
    </row>
    <row r="17" spans="1:8" x14ac:dyDescent="0.3">
      <c r="B17" s="51" t="s">
        <v>82</v>
      </c>
      <c r="C17" s="49"/>
      <c r="D17" s="49"/>
      <c r="E17" s="51" t="s">
        <v>118</v>
      </c>
      <c r="F17" s="41"/>
      <c r="H17" s="41"/>
    </row>
    <row r="18" spans="1:8" x14ac:dyDescent="0.3">
      <c r="A18">
        <v>6</v>
      </c>
      <c r="B18" t="s">
        <v>83</v>
      </c>
    </row>
    <row r="19" spans="1:8" x14ac:dyDescent="0.3">
      <c r="B19" s="49" t="s">
        <v>101</v>
      </c>
    </row>
    <row r="20" spans="1:8" x14ac:dyDescent="0.3">
      <c r="A20">
        <v>7</v>
      </c>
      <c r="B20" t="s">
        <v>84</v>
      </c>
    </row>
    <row r="21" spans="1:8" x14ac:dyDescent="0.3">
      <c r="B21" s="49" t="s">
        <v>85</v>
      </c>
      <c r="D21" s="5">
        <f>+'4. OPREMA'!B10</f>
        <v>51600</v>
      </c>
      <c r="F21" s="5"/>
    </row>
    <row r="22" spans="1:8" x14ac:dyDescent="0.3">
      <c r="A22">
        <v>8</v>
      </c>
      <c r="B22" t="s">
        <v>86</v>
      </c>
    </row>
    <row r="23" spans="1:8" x14ac:dyDescent="0.3">
      <c r="B23" s="49" t="s">
        <v>87</v>
      </c>
      <c r="C23" s="52">
        <v>44378</v>
      </c>
    </row>
    <row r="24" spans="1:8" x14ac:dyDescent="0.3">
      <c r="A24">
        <v>9</v>
      </c>
      <c r="B24" t="s">
        <v>88</v>
      </c>
    </row>
    <row r="25" spans="1:8" x14ac:dyDescent="0.3">
      <c r="B25" s="49" t="s">
        <v>89</v>
      </c>
      <c r="D25" s="26">
        <f>+'7. DOBICEK'!E10</f>
        <v>51100.416666666664</v>
      </c>
      <c r="E25" t="s">
        <v>108</v>
      </c>
      <c r="F25" s="26"/>
    </row>
    <row r="26" spans="1:8" x14ac:dyDescent="0.3">
      <c r="A26">
        <v>10</v>
      </c>
      <c r="B26" t="s">
        <v>90</v>
      </c>
    </row>
    <row r="27" spans="1:8" x14ac:dyDescent="0.3">
      <c r="B27" s="49" t="s">
        <v>102</v>
      </c>
    </row>
    <row r="28" spans="1:8" x14ac:dyDescent="0.3">
      <c r="A28">
        <v>11</v>
      </c>
      <c r="B28" t="s">
        <v>91</v>
      </c>
    </row>
    <row r="29" spans="1:8" x14ac:dyDescent="0.3">
      <c r="B29" s="49" t="s">
        <v>123</v>
      </c>
    </row>
    <row r="30" spans="1:8" x14ac:dyDescent="0.3">
      <c r="A30">
        <v>12</v>
      </c>
      <c r="B30" t="s">
        <v>92</v>
      </c>
    </row>
  </sheetData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B20" sqref="B20:E28"/>
    </sheetView>
  </sheetViews>
  <sheetFormatPr defaultRowHeight="14.4" x14ac:dyDescent="0.3"/>
  <cols>
    <col min="2" max="2" width="25.6640625" customWidth="1"/>
    <col min="3" max="3" width="14.109375" customWidth="1"/>
    <col min="4" max="4" width="10.6640625" customWidth="1"/>
    <col min="5" max="5" width="15.33203125" customWidth="1"/>
    <col min="7" max="7" width="14" customWidth="1"/>
    <col min="10" max="10" width="12.88671875" customWidth="1"/>
    <col min="12" max="12" width="11.88671875" customWidth="1"/>
    <col min="13" max="13" width="13.6640625" customWidth="1"/>
    <col min="14" max="14" width="18.6640625" customWidth="1"/>
    <col min="15" max="15" width="12.44140625" customWidth="1"/>
    <col min="16" max="16" width="6.33203125" customWidth="1"/>
  </cols>
  <sheetData>
    <row r="1" spans="1:17" x14ac:dyDescent="0.3">
      <c r="A1" t="s">
        <v>33</v>
      </c>
      <c r="C1" s="2" t="s">
        <v>1</v>
      </c>
      <c r="D1" s="1"/>
    </row>
    <row r="2" spans="1:17" ht="18" x14ac:dyDescent="0.35">
      <c r="A2" s="1" t="s">
        <v>0</v>
      </c>
      <c r="B2" t="s">
        <v>124</v>
      </c>
      <c r="C2" s="1"/>
      <c r="D2" s="1"/>
      <c r="E2" s="1"/>
      <c r="F2" s="3"/>
      <c r="G2" s="1" t="s">
        <v>125</v>
      </c>
      <c r="H2" s="1"/>
      <c r="I2" s="1"/>
      <c r="J2" s="1"/>
      <c r="K2" s="1"/>
      <c r="L2" s="1" t="s">
        <v>18</v>
      </c>
      <c r="M2" s="1"/>
      <c r="Q2" s="4"/>
    </row>
    <row r="3" spans="1:17" x14ac:dyDescent="0.3">
      <c r="B3" s="22" t="s">
        <v>2</v>
      </c>
      <c r="C3" s="22" t="s">
        <v>127</v>
      </c>
      <c r="D3" s="22" t="s">
        <v>128</v>
      </c>
      <c r="E3" s="22" t="s">
        <v>14</v>
      </c>
      <c r="G3" t="s">
        <v>3</v>
      </c>
      <c r="H3" t="s">
        <v>4</v>
      </c>
      <c r="I3" t="s">
        <v>15</v>
      </c>
      <c r="J3" t="str">
        <f>+E3</f>
        <v>Znesek (€)</v>
      </c>
      <c r="Q3" s="4"/>
    </row>
    <row r="4" spans="1:17" x14ac:dyDescent="0.3">
      <c r="B4" t="s">
        <v>137</v>
      </c>
      <c r="C4">
        <v>6</v>
      </c>
      <c r="D4">
        <v>45</v>
      </c>
      <c r="E4" s="5">
        <f>+C4*D4</f>
        <v>270</v>
      </c>
      <c r="G4" t="s">
        <v>131</v>
      </c>
      <c r="H4">
        <v>1</v>
      </c>
      <c r="I4">
        <v>3200</v>
      </c>
      <c r="J4" s="5">
        <f t="shared" ref="J4:J17" si="0">+H4*I4</f>
        <v>3200</v>
      </c>
      <c r="L4" s="1" t="s">
        <v>50</v>
      </c>
      <c r="M4" s="1" t="s">
        <v>47</v>
      </c>
      <c r="N4" s="1" t="s">
        <v>48</v>
      </c>
      <c r="O4" s="1" t="s">
        <v>49</v>
      </c>
      <c r="P4" s="9"/>
      <c r="Q4" s="4"/>
    </row>
    <row r="5" spans="1:17" x14ac:dyDescent="0.3">
      <c r="E5" s="5"/>
      <c r="G5" t="s">
        <v>109</v>
      </c>
      <c r="H5">
        <v>1</v>
      </c>
      <c r="I5">
        <v>120</v>
      </c>
      <c r="J5" s="5">
        <v>120</v>
      </c>
      <c r="L5" t="s">
        <v>17</v>
      </c>
      <c r="M5" s="5">
        <v>40</v>
      </c>
      <c r="N5" s="34">
        <v>60</v>
      </c>
      <c r="O5" s="7">
        <f>+M5/N5</f>
        <v>0.66666666666666663</v>
      </c>
      <c r="P5" s="5"/>
      <c r="Q5" s="4"/>
    </row>
    <row r="6" spans="1:17" x14ac:dyDescent="0.3">
      <c r="E6" s="5"/>
      <c r="G6" t="s">
        <v>110</v>
      </c>
      <c r="H6">
        <v>1</v>
      </c>
      <c r="I6">
        <v>146</v>
      </c>
      <c r="J6" s="5">
        <v>146</v>
      </c>
      <c r="L6" t="s">
        <v>126</v>
      </c>
      <c r="M6" s="5">
        <v>35</v>
      </c>
      <c r="N6" s="34">
        <v>60</v>
      </c>
      <c r="O6" s="7">
        <f>+M6/N6</f>
        <v>0.58333333333333337</v>
      </c>
      <c r="P6" s="5"/>
      <c r="Q6" s="4"/>
    </row>
    <row r="7" spans="1:17" ht="15.75" customHeight="1" x14ac:dyDescent="0.3">
      <c r="E7" s="5"/>
      <c r="G7" s="9" t="s">
        <v>130</v>
      </c>
      <c r="H7" s="9">
        <v>1</v>
      </c>
      <c r="I7" s="9">
        <v>47</v>
      </c>
      <c r="J7" s="10">
        <v>47</v>
      </c>
      <c r="L7" s="6" t="s">
        <v>5</v>
      </c>
      <c r="M7" s="7">
        <v>2000</v>
      </c>
      <c r="N7" s="44">
        <v>60</v>
      </c>
      <c r="O7" s="7">
        <f t="shared" ref="O7:O8" si="1">+M7/N7</f>
        <v>33.333333333333336</v>
      </c>
      <c r="P7" s="5"/>
      <c r="Q7" s="4"/>
    </row>
    <row r="8" spans="1:17" x14ac:dyDescent="0.3">
      <c r="B8" s="9"/>
      <c r="C8" s="9"/>
      <c r="E8" s="5"/>
      <c r="G8" s="12" t="s">
        <v>6</v>
      </c>
      <c r="H8" s="12">
        <v>1</v>
      </c>
      <c r="I8" s="12">
        <v>5</v>
      </c>
      <c r="J8" s="10">
        <f t="shared" si="0"/>
        <v>5</v>
      </c>
      <c r="L8" s="1" t="s">
        <v>13</v>
      </c>
      <c r="M8" s="8"/>
      <c r="N8" s="35">
        <f>+'3. TRG'!B10</f>
        <v>60</v>
      </c>
      <c r="O8" s="8">
        <f t="shared" si="1"/>
        <v>0</v>
      </c>
      <c r="P8" s="10"/>
      <c r="Q8" s="4"/>
    </row>
    <row r="9" spans="1:17" ht="15.6" x14ac:dyDescent="0.3">
      <c r="B9" s="9"/>
      <c r="C9" s="9"/>
      <c r="E9" s="5"/>
      <c r="G9" s="12" t="s">
        <v>7</v>
      </c>
      <c r="H9" s="12">
        <v>1</v>
      </c>
      <c r="I9" s="12">
        <v>6</v>
      </c>
      <c r="J9" s="10">
        <f t="shared" si="0"/>
        <v>6</v>
      </c>
      <c r="M9" s="11"/>
      <c r="N9" s="11"/>
      <c r="O9" s="5">
        <f>SUM(O5:O8)</f>
        <v>34.583333333333336</v>
      </c>
      <c r="P9" s="5"/>
      <c r="Q9" s="4"/>
    </row>
    <row r="10" spans="1:17" ht="15.6" x14ac:dyDescent="0.3">
      <c r="B10" s="9"/>
      <c r="C10" s="9"/>
      <c r="E10" s="5"/>
      <c r="G10" s="12" t="s">
        <v>16</v>
      </c>
      <c r="H10" s="12">
        <v>4</v>
      </c>
      <c r="I10" s="12">
        <v>3</v>
      </c>
      <c r="J10" s="10">
        <f t="shared" si="0"/>
        <v>12</v>
      </c>
      <c r="M10" s="11"/>
      <c r="N10" s="11"/>
      <c r="Q10" s="4"/>
    </row>
    <row r="11" spans="1:17" ht="15.6" x14ac:dyDescent="0.3">
      <c r="B11" s="9"/>
      <c r="C11" s="9"/>
      <c r="E11" s="5"/>
      <c r="G11" s="12"/>
      <c r="H11" s="12"/>
      <c r="I11" s="12"/>
      <c r="J11" s="10">
        <f t="shared" si="0"/>
        <v>0</v>
      </c>
      <c r="M11" s="11"/>
      <c r="N11" s="11"/>
      <c r="Q11" s="4"/>
    </row>
    <row r="12" spans="1:17" ht="15.6" x14ac:dyDescent="0.3">
      <c r="B12" s="9"/>
      <c r="C12" s="9"/>
      <c r="E12" s="5"/>
      <c r="G12" s="12"/>
      <c r="H12" s="12"/>
      <c r="I12" s="12"/>
      <c r="J12" s="10">
        <f t="shared" si="0"/>
        <v>0</v>
      </c>
      <c r="M12" s="11"/>
      <c r="N12" s="11"/>
      <c r="Q12" s="4"/>
    </row>
    <row r="13" spans="1:17" ht="15.6" x14ac:dyDescent="0.3">
      <c r="B13" s="9"/>
      <c r="C13" s="9"/>
      <c r="E13" s="5"/>
      <c r="G13" s="12"/>
      <c r="H13" s="12"/>
      <c r="I13" s="12"/>
      <c r="J13" s="10">
        <f t="shared" si="0"/>
        <v>0</v>
      </c>
      <c r="M13" s="11"/>
      <c r="N13" s="11"/>
      <c r="Q13" s="4"/>
    </row>
    <row r="14" spans="1:17" ht="15.6" x14ac:dyDescent="0.3">
      <c r="B14" s="9"/>
      <c r="C14" s="9"/>
      <c r="E14" s="5"/>
      <c r="G14" s="12"/>
      <c r="H14" s="12"/>
      <c r="I14" s="12"/>
      <c r="J14" s="10">
        <f t="shared" si="0"/>
        <v>0</v>
      </c>
      <c r="M14" s="11"/>
      <c r="N14" s="11"/>
      <c r="Q14" s="4"/>
    </row>
    <row r="15" spans="1:17" ht="15.6" x14ac:dyDescent="0.3">
      <c r="B15" s="9"/>
      <c r="C15" s="9"/>
      <c r="E15" s="5"/>
      <c r="G15" s="12"/>
      <c r="H15" s="12"/>
      <c r="I15" s="12"/>
      <c r="J15" s="10">
        <f t="shared" si="0"/>
        <v>0</v>
      </c>
      <c r="M15" s="11"/>
      <c r="N15" s="11"/>
      <c r="Q15" s="4"/>
    </row>
    <row r="16" spans="1:17" ht="15.6" x14ac:dyDescent="0.3">
      <c r="B16" s="9"/>
      <c r="C16" s="9"/>
      <c r="E16" s="5"/>
      <c r="G16" s="12" t="s">
        <v>111</v>
      </c>
      <c r="H16" s="12">
        <v>1</v>
      </c>
      <c r="I16" s="12">
        <v>16</v>
      </c>
      <c r="J16" s="10">
        <v>16</v>
      </c>
      <c r="M16" s="11"/>
      <c r="N16" s="11"/>
      <c r="Q16" s="4"/>
    </row>
    <row r="17" spans="1:17" ht="18.75" customHeight="1" x14ac:dyDescent="0.3">
      <c r="B17" s="1"/>
      <c r="C17" s="1"/>
      <c r="D17" s="1"/>
      <c r="E17" s="8"/>
      <c r="G17" s="13" t="s">
        <v>134</v>
      </c>
      <c r="H17" s="13">
        <v>1</v>
      </c>
      <c r="I17" s="13">
        <v>23</v>
      </c>
      <c r="J17" s="8">
        <f t="shared" si="0"/>
        <v>23</v>
      </c>
      <c r="M17" s="11"/>
      <c r="N17" s="11"/>
      <c r="Q17" s="4"/>
    </row>
    <row r="18" spans="1:17" ht="15.75" customHeight="1" x14ac:dyDescent="0.3">
      <c r="C18">
        <f>SUM(C4:C17)</f>
        <v>6</v>
      </c>
      <c r="E18" s="11">
        <f>SUM(E4:E17)</f>
        <v>270</v>
      </c>
      <c r="J18" s="11">
        <f>SUM(J4:J17)</f>
        <v>3575</v>
      </c>
      <c r="Q18" s="4"/>
    </row>
    <row r="20" spans="1:17" x14ac:dyDescent="0.3">
      <c r="A20" t="s">
        <v>8</v>
      </c>
      <c r="B20" s="2" t="s">
        <v>9</v>
      </c>
      <c r="C20" s="1" t="s">
        <v>149</v>
      </c>
      <c r="D20" s="1"/>
    </row>
    <row r="21" spans="1:17" x14ac:dyDescent="0.3">
      <c r="B21" s="39" t="str">
        <f>+B3</f>
        <v>Delo</v>
      </c>
      <c r="C21" s="40">
        <f>+E18</f>
        <v>270</v>
      </c>
      <c r="D21" s="14" t="str">
        <f>+B21</f>
        <v>Delo</v>
      </c>
      <c r="E21" s="15">
        <f>+C21+C23+C24+C25</f>
        <v>304.58333333333331</v>
      </c>
      <c r="Q21" s="16"/>
    </row>
    <row r="22" spans="1:17" x14ac:dyDescent="0.3">
      <c r="B22" s="39" t="str">
        <f>+G3</f>
        <v>MATerial</v>
      </c>
      <c r="C22" s="40">
        <f>+J18</f>
        <v>3575</v>
      </c>
      <c r="D22" s="14" t="str">
        <f>+B22</f>
        <v>MATerial</v>
      </c>
      <c r="E22" s="17">
        <f>+C22</f>
        <v>3575</v>
      </c>
      <c r="Q22" s="16"/>
    </row>
    <row r="23" spans="1:17" x14ac:dyDescent="0.3">
      <c r="B23" s="39" t="str">
        <f>+L5</f>
        <v>STORitve</v>
      </c>
      <c r="C23" s="40">
        <f>+O5</f>
        <v>0.66666666666666663</v>
      </c>
      <c r="D23" s="14"/>
      <c r="E23" s="17"/>
      <c r="Q23" s="16"/>
    </row>
    <row r="24" spans="1:17" x14ac:dyDescent="0.3">
      <c r="B24" s="39" t="str">
        <f>+L6</f>
        <v>AMortizacija</v>
      </c>
      <c r="C24" s="40">
        <f>+O6</f>
        <v>0.58333333333333337</v>
      </c>
      <c r="D24" s="14"/>
      <c r="E24" s="17"/>
      <c r="Q24" s="16"/>
    </row>
    <row r="25" spans="1:17" x14ac:dyDescent="0.3">
      <c r="B25" s="45" t="str">
        <f>+L7</f>
        <v>DOBiček</v>
      </c>
      <c r="C25" s="46">
        <f>+O7</f>
        <v>33.333333333333336</v>
      </c>
      <c r="D25" s="14"/>
      <c r="E25" s="17"/>
      <c r="Q25" s="16"/>
    </row>
    <row r="26" spans="1:17" x14ac:dyDescent="0.3">
      <c r="B26" s="39" t="s">
        <v>46</v>
      </c>
      <c r="C26" s="7">
        <f>SUM(C21:C25)</f>
        <v>3879.5833333333335</v>
      </c>
      <c r="D26" s="14" t="s">
        <v>10</v>
      </c>
      <c r="E26" s="17">
        <f>SUM(E21:E25)</f>
        <v>3879.5833333333335</v>
      </c>
      <c r="Q26" s="16"/>
    </row>
    <row r="27" spans="1:17" x14ac:dyDescent="0.3">
      <c r="B27" s="39" t="s">
        <v>11</v>
      </c>
      <c r="C27" s="39">
        <v>0.22</v>
      </c>
      <c r="D27" s="18" t="str">
        <f>+B27</f>
        <v>ddv</v>
      </c>
      <c r="E27" s="19">
        <f>+E26*C27</f>
        <v>853.50833333333333</v>
      </c>
      <c r="Q27" s="16"/>
    </row>
    <row r="28" spans="1:17" ht="15.6" x14ac:dyDescent="0.3">
      <c r="B28" t="s">
        <v>12</v>
      </c>
      <c r="C28" s="26">
        <f>+C26*C27+C26</f>
        <v>4733.0916666666672</v>
      </c>
      <c r="D28" s="20" t="s">
        <v>12</v>
      </c>
      <c r="E28" s="21">
        <f>SUM(E26:E27)</f>
        <v>4733.0916666666672</v>
      </c>
      <c r="Q28" s="1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Normal="100" workbookViewId="0">
      <selection activeCell="F9" sqref="F9"/>
    </sheetView>
  </sheetViews>
  <sheetFormatPr defaultRowHeight="14.4" x14ac:dyDescent="0.3"/>
  <cols>
    <col min="1" max="1" width="31.109375" customWidth="1"/>
    <col min="2" max="2" width="17.44140625" customWidth="1"/>
  </cols>
  <sheetData>
    <row r="1" spans="1:3" x14ac:dyDescent="0.3">
      <c r="A1" t="s">
        <v>34</v>
      </c>
    </row>
    <row r="3" spans="1:3" x14ac:dyDescent="0.3">
      <c r="A3" t="s">
        <v>19</v>
      </c>
      <c r="B3" t="s">
        <v>106</v>
      </c>
    </row>
    <row r="5" spans="1:3" x14ac:dyDescent="0.3">
      <c r="A5" t="s">
        <v>20</v>
      </c>
      <c r="B5" s="23">
        <v>200</v>
      </c>
      <c r="C5" t="s">
        <v>116</v>
      </c>
    </row>
    <row r="6" spans="1:3" x14ac:dyDescent="0.3">
      <c r="A6" t="s">
        <v>117</v>
      </c>
      <c r="B6" s="27">
        <v>2</v>
      </c>
      <c r="C6" t="s">
        <v>35</v>
      </c>
    </row>
    <row r="7" spans="1:3" x14ac:dyDescent="0.3">
      <c r="A7" t="s">
        <v>36</v>
      </c>
      <c r="B7" s="27" t="s">
        <v>115</v>
      </c>
    </row>
    <row r="8" spans="1:3" x14ac:dyDescent="0.3">
      <c r="B8" s="25"/>
    </row>
    <row r="9" spans="1:3" x14ac:dyDescent="0.3">
      <c r="A9" t="s">
        <v>21</v>
      </c>
      <c r="B9" s="25">
        <v>4000</v>
      </c>
      <c r="C9" s="24">
        <v>0.05</v>
      </c>
    </row>
    <row r="10" spans="1:3" ht="21" x14ac:dyDescent="0.4">
      <c r="A10" s="6" t="s">
        <v>22</v>
      </c>
      <c r="B10" s="30">
        <v>60</v>
      </c>
    </row>
    <row r="11" spans="1:3" x14ac:dyDescent="0.3">
      <c r="A11" t="s">
        <v>23</v>
      </c>
    </row>
    <row r="13" spans="1:3" x14ac:dyDescent="0.3">
      <c r="A13" t="s">
        <v>37</v>
      </c>
    </row>
    <row r="14" spans="1:3" x14ac:dyDescent="0.3">
      <c r="A14" t="s">
        <v>103</v>
      </c>
      <c r="B14" t="s">
        <v>38</v>
      </c>
    </row>
    <row r="16" spans="1:3" ht="15" thickBot="1" x14ac:dyDescent="0.35">
      <c r="A16" s="28" t="s">
        <v>40</v>
      </c>
      <c r="B16" s="28" t="s">
        <v>104</v>
      </c>
    </row>
    <row r="17" spans="1:2" ht="15" thickTop="1" x14ac:dyDescent="0.3">
      <c r="A17" t="s">
        <v>105</v>
      </c>
      <c r="B17" s="5">
        <v>150</v>
      </c>
    </row>
    <row r="18" spans="1:2" x14ac:dyDescent="0.3">
      <c r="A18" t="s">
        <v>41</v>
      </c>
      <c r="B18" s="5">
        <v>200</v>
      </c>
    </row>
    <row r="19" spans="1:2" x14ac:dyDescent="0.3">
      <c r="B19" s="5"/>
    </row>
    <row r="20" spans="1:2" x14ac:dyDescent="0.3">
      <c r="B20" s="5"/>
    </row>
    <row r="21" spans="1:2" x14ac:dyDescent="0.3">
      <c r="B21" s="5"/>
    </row>
    <row r="22" spans="1:2" ht="15" thickBot="1" x14ac:dyDescent="0.35">
      <c r="A22" s="28"/>
      <c r="B22" s="29"/>
    </row>
    <row r="23" spans="1:2" ht="15" thickTop="1" x14ac:dyDescent="0.3">
      <c r="A23" t="s">
        <v>32</v>
      </c>
      <c r="B23" s="31">
        <f>SUM(B17:B22)</f>
        <v>350</v>
      </c>
    </row>
    <row r="28" spans="1:2" x14ac:dyDescent="0.3">
      <c r="A28" t="s">
        <v>39</v>
      </c>
    </row>
    <row r="29" spans="1:2" x14ac:dyDescent="0.3">
      <c r="A29" t="s">
        <v>24</v>
      </c>
    </row>
    <row r="31" spans="1:2" x14ac:dyDescent="0.3">
      <c r="A31" t="s">
        <v>25</v>
      </c>
    </row>
    <row r="32" spans="1:2" x14ac:dyDescent="0.3">
      <c r="A32" t="s">
        <v>26</v>
      </c>
    </row>
    <row r="33" spans="1:1" x14ac:dyDescent="0.3">
      <c r="A33" t="s">
        <v>27</v>
      </c>
    </row>
    <row r="34" spans="1:1" x14ac:dyDescent="0.3">
      <c r="A34" t="s">
        <v>28</v>
      </c>
    </row>
    <row r="35" spans="1:1" x14ac:dyDescent="0.3">
      <c r="A35" t="s">
        <v>29</v>
      </c>
    </row>
    <row r="36" spans="1:1" x14ac:dyDescent="0.3">
      <c r="A36" t="s">
        <v>30</v>
      </c>
    </row>
    <row r="37" spans="1:1" x14ac:dyDescent="0.3">
      <c r="A37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21" sqref="C21"/>
    </sheetView>
  </sheetViews>
  <sheetFormatPr defaultRowHeight="14.4" x14ac:dyDescent="0.3"/>
  <cols>
    <col min="1" max="1" width="18.88671875" customWidth="1"/>
    <col min="2" max="2" width="22.5546875" customWidth="1"/>
    <col min="3" max="3" width="19.33203125" customWidth="1"/>
    <col min="4" max="4" width="15.6640625" customWidth="1"/>
  </cols>
  <sheetData>
    <row r="1" spans="1:4" ht="15" thickBot="1" x14ac:dyDescent="0.35">
      <c r="A1" s="28" t="s">
        <v>42</v>
      </c>
      <c r="B1" s="28" t="s">
        <v>141</v>
      </c>
      <c r="C1" s="28" t="s">
        <v>43</v>
      </c>
      <c r="D1" s="28" t="s">
        <v>44</v>
      </c>
    </row>
    <row r="2" spans="1:4" ht="15" thickTop="1" x14ac:dyDescent="0.3">
      <c r="A2" t="s">
        <v>112</v>
      </c>
      <c r="B2" s="32">
        <v>4500</v>
      </c>
      <c r="C2">
        <v>10</v>
      </c>
      <c r="D2" s="32">
        <f>+B2/C2</f>
        <v>450</v>
      </c>
    </row>
    <row r="3" spans="1:4" x14ac:dyDescent="0.3">
      <c r="A3" t="s">
        <v>113</v>
      </c>
      <c r="B3" s="32">
        <v>100</v>
      </c>
      <c r="C3">
        <v>10</v>
      </c>
      <c r="D3" s="32">
        <f t="shared" ref="D3:D9" si="0">+B3/C3</f>
        <v>10</v>
      </c>
    </row>
    <row r="4" spans="1:4" x14ac:dyDescent="0.3">
      <c r="A4" t="s">
        <v>114</v>
      </c>
      <c r="B4" s="32">
        <v>500</v>
      </c>
      <c r="C4">
        <v>10</v>
      </c>
      <c r="D4" s="32">
        <f t="shared" si="0"/>
        <v>50</v>
      </c>
    </row>
    <row r="5" spans="1:4" x14ac:dyDescent="0.3">
      <c r="A5" s="9" t="s">
        <v>107</v>
      </c>
      <c r="B5" s="33">
        <v>2000</v>
      </c>
      <c r="C5" s="9">
        <v>10</v>
      </c>
      <c r="D5" s="33">
        <f t="shared" si="0"/>
        <v>200</v>
      </c>
    </row>
    <row r="6" spans="1:4" x14ac:dyDescent="0.3">
      <c r="A6" s="12" t="s">
        <v>45</v>
      </c>
      <c r="B6" s="33">
        <v>500</v>
      </c>
      <c r="C6" s="9">
        <v>10</v>
      </c>
      <c r="D6" s="33">
        <f t="shared" si="0"/>
        <v>50</v>
      </c>
    </row>
    <row r="7" spans="1:4" x14ac:dyDescent="0.3">
      <c r="A7" s="12" t="s">
        <v>144</v>
      </c>
      <c r="B7" s="33">
        <v>42000</v>
      </c>
      <c r="C7" s="12">
        <v>5</v>
      </c>
      <c r="D7" s="33">
        <f t="shared" si="0"/>
        <v>8400</v>
      </c>
    </row>
    <row r="8" spans="1:4" x14ac:dyDescent="0.3">
      <c r="A8" s="12" t="s">
        <v>142</v>
      </c>
      <c r="B8" s="33">
        <v>800</v>
      </c>
      <c r="C8" s="12">
        <v>2</v>
      </c>
      <c r="D8" s="33">
        <f t="shared" si="0"/>
        <v>400</v>
      </c>
    </row>
    <row r="9" spans="1:4" x14ac:dyDescent="0.3">
      <c r="A9" s="13" t="s">
        <v>143</v>
      </c>
      <c r="B9" s="47">
        <v>1200</v>
      </c>
      <c r="C9" s="13">
        <v>2</v>
      </c>
      <c r="D9" s="47">
        <f t="shared" si="0"/>
        <v>600</v>
      </c>
    </row>
    <row r="10" spans="1:4" x14ac:dyDescent="0.3">
      <c r="A10" t="s">
        <v>46</v>
      </c>
      <c r="B10" s="32">
        <f>SUM(B2:B9)</f>
        <v>51600</v>
      </c>
      <c r="D10" s="32">
        <f>SUM(D2:D9)</f>
        <v>10160</v>
      </c>
    </row>
    <row r="13" spans="1:4" x14ac:dyDescent="0.3">
      <c r="B13" t="s">
        <v>145</v>
      </c>
      <c r="D13">
        <f>+'1. POVZETEK'!C9</f>
        <v>60</v>
      </c>
    </row>
    <row r="14" spans="1:4" x14ac:dyDescent="0.3">
      <c r="B14" t="s">
        <v>146</v>
      </c>
      <c r="D14">
        <f>+'2. TEHNOLOGIJA'!C18</f>
        <v>6</v>
      </c>
    </row>
    <row r="15" spans="1:4" x14ac:dyDescent="0.3">
      <c r="B15" t="s">
        <v>147</v>
      </c>
      <c r="D15" s="48">
        <f>+D13*D14</f>
        <v>360</v>
      </c>
    </row>
    <row r="16" spans="1:4" x14ac:dyDescent="0.3">
      <c r="B16" t="s">
        <v>148</v>
      </c>
      <c r="D16" s="32">
        <f>+D10/D15</f>
        <v>28.222222222222221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3" sqref="B3"/>
    </sheetView>
  </sheetViews>
  <sheetFormatPr defaultRowHeight="14.4" x14ac:dyDescent="0.3"/>
  <cols>
    <col min="1" max="1" width="24.6640625" customWidth="1"/>
    <col min="2" max="2" width="12.44140625" customWidth="1"/>
  </cols>
  <sheetData>
    <row r="1" spans="1:3" x14ac:dyDescent="0.3">
      <c r="A1" t="s">
        <v>51</v>
      </c>
    </row>
    <row r="3" spans="1:3" x14ac:dyDescent="0.3">
      <c r="A3" t="s">
        <v>53</v>
      </c>
      <c r="B3">
        <v>60</v>
      </c>
    </row>
    <row r="4" spans="1:3" x14ac:dyDescent="0.3">
      <c r="A4" t="s">
        <v>52</v>
      </c>
      <c r="B4">
        <f>+'2. TEHNOLOGIJA'!C18</f>
        <v>6</v>
      </c>
    </row>
    <row r="5" spans="1:3" x14ac:dyDescent="0.3">
      <c r="A5" s="1" t="s">
        <v>54</v>
      </c>
      <c r="B5" s="8">
        <f>+'2. TEHNOLOGIJA'!D4</f>
        <v>45</v>
      </c>
    </row>
    <row r="6" spans="1:3" x14ac:dyDescent="0.3">
      <c r="A6" t="s">
        <v>55</v>
      </c>
      <c r="B6" s="5">
        <f>+B3*B4*B5</f>
        <v>16200</v>
      </c>
    </row>
    <row r="8" spans="1:3" x14ac:dyDescent="0.3">
      <c r="A8" t="s">
        <v>57</v>
      </c>
      <c r="B8" s="5">
        <f>+B6/12</f>
        <v>1350</v>
      </c>
      <c r="C8" t="s">
        <v>56</v>
      </c>
    </row>
    <row r="9" spans="1:3" x14ac:dyDescent="0.3">
      <c r="B9" s="5">
        <f>+B8*0.55</f>
        <v>742.50000000000011</v>
      </c>
      <c r="C9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20" sqref="A20"/>
    </sheetView>
  </sheetViews>
  <sheetFormatPr defaultRowHeight="14.4" x14ac:dyDescent="0.3"/>
  <cols>
    <col min="1" max="1" width="23.88671875" customWidth="1"/>
    <col min="2" max="2" width="9.33203125" bestFit="1" customWidth="1"/>
    <col min="3" max="3" width="10.6640625" bestFit="1" customWidth="1"/>
  </cols>
  <sheetData>
    <row r="1" spans="1:3" x14ac:dyDescent="0.3">
      <c r="A1" t="s">
        <v>66</v>
      </c>
    </row>
    <row r="2" spans="1:3" x14ac:dyDescent="0.3">
      <c r="A2" s="36"/>
      <c r="B2" s="36" t="s">
        <v>64</v>
      </c>
      <c r="C2" s="36" t="s">
        <v>65</v>
      </c>
    </row>
    <row r="3" spans="1:3" x14ac:dyDescent="0.3">
      <c r="A3" t="s">
        <v>58</v>
      </c>
      <c r="B3" s="5">
        <v>20</v>
      </c>
      <c r="C3" s="5">
        <f>+B3*12</f>
        <v>240</v>
      </c>
    </row>
    <row r="4" spans="1:3" x14ac:dyDescent="0.3">
      <c r="A4" t="s">
        <v>59</v>
      </c>
      <c r="B4" s="5">
        <v>5</v>
      </c>
      <c r="C4" s="5">
        <f t="shared" ref="C4" si="0">+B4*12</f>
        <v>60</v>
      </c>
    </row>
    <row r="5" spans="1:3" hidden="1" x14ac:dyDescent="0.3">
      <c r="B5" s="5"/>
      <c r="C5" s="5"/>
    </row>
    <row r="6" spans="1:3" x14ac:dyDescent="0.3">
      <c r="A6" t="s">
        <v>60</v>
      </c>
      <c r="B6" s="5"/>
      <c r="C6" s="5">
        <v>350</v>
      </c>
    </row>
    <row r="7" spans="1:3" x14ac:dyDescent="0.3">
      <c r="A7" t="s">
        <v>61</v>
      </c>
      <c r="B7" s="5">
        <v>45</v>
      </c>
      <c r="C7" s="5">
        <f>+B7*12</f>
        <v>540</v>
      </c>
    </row>
    <row r="8" spans="1:3" x14ac:dyDescent="0.3">
      <c r="A8" t="s">
        <v>62</v>
      </c>
      <c r="B8" s="5">
        <v>50</v>
      </c>
      <c r="C8" s="5">
        <f t="shared" ref="C8:C11" si="1">+B8*12</f>
        <v>600</v>
      </c>
    </row>
    <row r="9" spans="1:3" x14ac:dyDescent="0.3">
      <c r="A9" t="s">
        <v>63</v>
      </c>
      <c r="B9" s="5">
        <v>20</v>
      </c>
      <c r="C9" s="5">
        <f t="shared" si="1"/>
        <v>240</v>
      </c>
    </row>
    <row r="10" spans="1:3" hidden="1" x14ac:dyDescent="0.3">
      <c r="B10" s="5"/>
      <c r="C10" s="5"/>
    </row>
    <row r="11" spans="1:3" x14ac:dyDescent="0.3">
      <c r="A11" t="s">
        <v>13</v>
      </c>
      <c r="B11" s="5">
        <v>30</v>
      </c>
      <c r="C11" s="5">
        <f t="shared" si="1"/>
        <v>360</v>
      </c>
    </row>
    <row r="12" spans="1:3" ht="0.75" customHeight="1" x14ac:dyDescent="0.3">
      <c r="B12" s="5"/>
      <c r="C12" s="5"/>
    </row>
    <row r="13" spans="1:3" hidden="1" x14ac:dyDescent="0.3">
      <c r="A13" s="1"/>
      <c r="B13" s="8"/>
      <c r="C13" s="8"/>
    </row>
    <row r="14" spans="1:3" x14ac:dyDescent="0.3">
      <c r="A14" s="12" t="s">
        <v>32</v>
      </c>
      <c r="B14" s="5"/>
      <c r="C14" s="7">
        <f>SUM(C3:C13)</f>
        <v>2390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4" sqref="D14"/>
    </sheetView>
  </sheetViews>
  <sheetFormatPr defaultRowHeight="14.4" x14ac:dyDescent="0.3"/>
  <cols>
    <col min="1" max="1" width="23.44140625" customWidth="1"/>
    <col min="2" max="2" width="9" bestFit="1" customWidth="1"/>
    <col min="3" max="3" width="11.88671875" customWidth="1"/>
    <col min="5" max="5" width="18.109375" customWidth="1"/>
  </cols>
  <sheetData>
    <row r="1" spans="1:5" x14ac:dyDescent="0.3">
      <c r="A1" t="s">
        <v>67</v>
      </c>
    </row>
    <row r="2" spans="1:5" x14ac:dyDescent="0.3">
      <c r="A2" s="1"/>
      <c r="B2" s="1" t="s">
        <v>71</v>
      </c>
      <c r="C2" s="1" t="s">
        <v>74</v>
      </c>
      <c r="D2" s="1" t="s">
        <v>47</v>
      </c>
      <c r="E2" s="1" t="s">
        <v>75</v>
      </c>
    </row>
    <row r="3" spans="1:5" x14ac:dyDescent="0.3">
      <c r="A3" t="s">
        <v>68</v>
      </c>
      <c r="B3" s="5"/>
      <c r="C3" s="5"/>
      <c r="D3" s="5"/>
      <c r="E3" s="5">
        <f>+'4. OPREMA'!D10</f>
        <v>10160</v>
      </c>
    </row>
    <row r="4" spans="1:5" x14ac:dyDescent="0.3">
      <c r="A4" t="s">
        <v>69</v>
      </c>
      <c r="B4" s="5"/>
      <c r="C4" s="5"/>
      <c r="D4" s="5"/>
      <c r="E4" s="5"/>
    </row>
    <row r="5" spans="1:5" x14ac:dyDescent="0.3">
      <c r="A5" t="s">
        <v>70</v>
      </c>
      <c r="B5" s="5">
        <v>10</v>
      </c>
      <c r="C5" s="5">
        <f>+'2. TEHNOLOGIJA'!E18*'3. TRG'!B10/12</f>
        <v>1350</v>
      </c>
      <c r="D5" s="5"/>
      <c r="E5" s="5">
        <f>+B5*C5</f>
        <v>13500</v>
      </c>
    </row>
    <row r="6" spans="1:5" x14ac:dyDescent="0.3">
      <c r="A6" t="s">
        <v>72</v>
      </c>
      <c r="B6" s="5">
        <v>10</v>
      </c>
      <c r="C6" s="5">
        <f>+'2. TEHNOLOGIJA'!J18*'3. TRG'!B10/12</f>
        <v>17875</v>
      </c>
      <c r="D6" s="5"/>
      <c r="E6" s="5">
        <f t="shared" ref="E6:E7" si="0">+B6*C6</f>
        <v>178750</v>
      </c>
    </row>
    <row r="7" spans="1:5" x14ac:dyDescent="0.3">
      <c r="A7" s="1" t="s">
        <v>73</v>
      </c>
      <c r="B7" s="8">
        <v>10</v>
      </c>
      <c r="C7" s="8">
        <f>+'6. STROSKI'!C14/12</f>
        <v>199.16666666666666</v>
      </c>
      <c r="D7" s="8"/>
      <c r="E7" s="8">
        <f t="shared" si="0"/>
        <v>1991.6666666666665</v>
      </c>
    </row>
    <row r="8" spans="1:5" x14ac:dyDescent="0.3">
      <c r="B8" s="5"/>
      <c r="C8" s="5"/>
      <c r="D8" s="5"/>
      <c r="E8" s="5">
        <f>SUM(E3:E7)</f>
        <v>204401.66666666666</v>
      </c>
    </row>
    <row r="10" spans="1:5" ht="18" x14ac:dyDescent="0.35">
      <c r="A10" t="s">
        <v>76</v>
      </c>
      <c r="D10" s="37">
        <v>0.25</v>
      </c>
      <c r="E10" s="38">
        <f>+E8*D10</f>
        <v>51100.416666666664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H24" sqref="H24"/>
    </sheetView>
  </sheetViews>
  <sheetFormatPr defaultRowHeight="14.4" x14ac:dyDescent="0.3"/>
  <cols>
    <col min="1" max="1" width="17.5546875" customWidth="1"/>
    <col min="3" max="4" width="10.77734375" bestFit="1" customWidth="1"/>
    <col min="6" max="6" width="12.5546875" customWidth="1"/>
    <col min="7" max="7" width="10.77734375" customWidth="1"/>
  </cols>
  <sheetData>
    <row r="1" spans="1:10" x14ac:dyDescent="0.3">
      <c r="A1" t="s">
        <v>129</v>
      </c>
      <c r="D1" t="s">
        <v>132</v>
      </c>
    </row>
    <row r="2" spans="1:10" x14ac:dyDescent="0.3">
      <c r="A2" s="1" t="str">
        <f>+'2. TEHNOLOGIJA'!G3</f>
        <v>MATerial</v>
      </c>
      <c r="B2" s="1" t="str">
        <f>+'2. TEHNOLOGIJA'!H3</f>
        <v>kos/kol</v>
      </c>
      <c r="C2" s="1" t="str">
        <f>+'2. TEHNOLOGIJA'!I3</f>
        <v>cena (€)</v>
      </c>
      <c r="D2" s="1" t="str">
        <f>+'2. TEHNOLOGIJA'!J3</f>
        <v>Znesek (€)</v>
      </c>
      <c r="F2" s="1" t="s">
        <v>136</v>
      </c>
      <c r="G2" s="1" t="s">
        <v>133</v>
      </c>
    </row>
    <row r="3" spans="1:10" x14ac:dyDescent="0.3">
      <c r="A3" t="str">
        <f>+'2. TEHNOLOGIJA'!G4</f>
        <v>motor (rabljen)</v>
      </c>
      <c r="B3">
        <f>+'2. TEHNOLOGIJA'!H4</f>
        <v>1</v>
      </c>
      <c r="C3" s="5">
        <f>+'2. TEHNOLOGIJA'!I4</f>
        <v>3200</v>
      </c>
      <c r="D3" s="5">
        <f>+'2. TEHNOLOGIJA'!J4</f>
        <v>3200</v>
      </c>
      <c r="E3" s="5"/>
      <c r="F3" s="5">
        <f>+D3/1.22</f>
        <v>2622.9508196721313</v>
      </c>
      <c r="G3" s="5">
        <f>+C3-F3</f>
        <v>577.04918032786873</v>
      </c>
      <c r="I3" t="s">
        <v>135</v>
      </c>
      <c r="J3">
        <v>1</v>
      </c>
    </row>
    <row r="4" spans="1:10" x14ac:dyDescent="0.3">
      <c r="A4" t="str">
        <f>+'2. TEHNOLOGIJA'!G5</f>
        <v>plastike</v>
      </c>
      <c r="B4">
        <f>+'2. TEHNOLOGIJA'!H5</f>
        <v>1</v>
      </c>
      <c r="C4" s="5">
        <f>+'2. TEHNOLOGIJA'!I5</f>
        <v>120</v>
      </c>
      <c r="D4" s="5">
        <f>+'2. TEHNOLOGIJA'!J5</f>
        <v>120</v>
      </c>
      <c r="E4" s="5"/>
      <c r="F4" s="5">
        <f t="shared" ref="F4:F16" si="0">+D4/1.22</f>
        <v>98.360655737704917</v>
      </c>
      <c r="G4" s="5">
        <f t="shared" ref="G4:G16" si="1">+C4-F4</f>
        <v>21.639344262295083</v>
      </c>
    </row>
    <row r="5" spans="1:10" x14ac:dyDescent="0.3">
      <c r="A5" t="str">
        <f>+'2. TEHNOLOGIJA'!G6</f>
        <v>bat</v>
      </c>
      <c r="B5">
        <f>+'2. TEHNOLOGIJA'!H6</f>
        <v>1</v>
      </c>
      <c r="C5" s="5">
        <f>+'2. TEHNOLOGIJA'!I6</f>
        <v>146</v>
      </c>
      <c r="D5" s="5">
        <f>+'2. TEHNOLOGIJA'!J6</f>
        <v>146</v>
      </c>
      <c r="E5" s="5"/>
      <c r="F5" s="5">
        <f t="shared" si="0"/>
        <v>119.67213114754098</v>
      </c>
      <c r="G5" s="5">
        <f t="shared" si="1"/>
        <v>26.327868852459019</v>
      </c>
    </row>
    <row r="6" spans="1:10" x14ac:dyDescent="0.3">
      <c r="A6" t="str">
        <f>+'2. TEHNOLOGIJA'!G7</f>
        <v>veriga</v>
      </c>
      <c r="B6">
        <f>+'2. TEHNOLOGIJA'!H7</f>
        <v>1</v>
      </c>
      <c r="C6" s="5">
        <f>+'2. TEHNOLOGIJA'!I7</f>
        <v>47</v>
      </c>
      <c r="D6" s="5">
        <f>+'2. TEHNOLOGIJA'!J7</f>
        <v>47</v>
      </c>
      <c r="E6" s="5"/>
      <c r="F6" s="5">
        <f t="shared" si="0"/>
        <v>38.524590163934427</v>
      </c>
      <c r="G6" s="5">
        <f t="shared" si="1"/>
        <v>8.4754098360655732</v>
      </c>
    </row>
    <row r="7" spans="1:10" x14ac:dyDescent="0.3">
      <c r="A7" t="str">
        <f>+'2. TEHNOLOGIJA'!G8</f>
        <v>filter olja</v>
      </c>
      <c r="B7">
        <f>+'2. TEHNOLOGIJA'!H8</f>
        <v>1</v>
      </c>
      <c r="C7" s="5">
        <f>+'2. TEHNOLOGIJA'!I8</f>
        <v>5</v>
      </c>
      <c r="D7" s="5">
        <f>+'2. TEHNOLOGIJA'!J8</f>
        <v>5</v>
      </c>
      <c r="E7" s="5"/>
      <c r="F7" s="5">
        <f t="shared" si="0"/>
        <v>4.0983606557377046</v>
      </c>
      <c r="G7" s="5">
        <f t="shared" si="1"/>
        <v>0.90163934426229542</v>
      </c>
    </row>
    <row r="8" spans="1:10" x14ac:dyDescent="0.3">
      <c r="A8" t="str">
        <f>+'2. TEHNOLOGIJA'!G9</f>
        <v>filter zraka</v>
      </c>
      <c r="B8">
        <f>+'2. TEHNOLOGIJA'!H9</f>
        <v>1</v>
      </c>
      <c r="C8" s="5">
        <f>+'2. TEHNOLOGIJA'!I9</f>
        <v>6</v>
      </c>
      <c r="D8" s="5">
        <f>+'2. TEHNOLOGIJA'!J9</f>
        <v>6</v>
      </c>
      <c r="E8" s="5"/>
      <c r="F8" s="5">
        <f t="shared" si="0"/>
        <v>4.918032786885246</v>
      </c>
      <c r="G8" s="5">
        <f t="shared" si="1"/>
        <v>1.081967213114754</v>
      </c>
    </row>
    <row r="9" spans="1:10" x14ac:dyDescent="0.3">
      <c r="A9" t="str">
        <f>+'2. TEHNOLOGIJA'!G10</f>
        <v>Drobni material</v>
      </c>
      <c r="B9">
        <f>+'2. TEHNOLOGIJA'!H10</f>
        <v>4</v>
      </c>
      <c r="C9" s="5">
        <f>+'2. TEHNOLOGIJA'!I10</f>
        <v>3</v>
      </c>
      <c r="D9" s="5">
        <f>+'2. TEHNOLOGIJA'!J10</f>
        <v>12</v>
      </c>
      <c r="E9" s="5"/>
      <c r="F9" s="5">
        <f t="shared" si="0"/>
        <v>9.8360655737704921</v>
      </c>
      <c r="G9" s="5">
        <f t="shared" si="1"/>
        <v>-6.8360655737704921</v>
      </c>
    </row>
    <row r="10" spans="1:10" x14ac:dyDescent="0.3">
      <c r="A10">
        <f>+'2. TEHNOLOGIJA'!G11</f>
        <v>0</v>
      </c>
      <c r="B10">
        <f>+'2. TEHNOLOGIJA'!H11</f>
        <v>0</v>
      </c>
      <c r="C10" s="5">
        <f>+'2. TEHNOLOGIJA'!I11</f>
        <v>0</v>
      </c>
      <c r="D10" s="5">
        <f>+'2. TEHNOLOGIJA'!J11</f>
        <v>0</v>
      </c>
      <c r="E10" s="5"/>
      <c r="F10" s="5">
        <f t="shared" si="0"/>
        <v>0</v>
      </c>
      <c r="G10" s="5">
        <f t="shared" si="1"/>
        <v>0</v>
      </c>
    </row>
    <row r="11" spans="1:10" x14ac:dyDescent="0.3">
      <c r="A11">
        <f>+'2. TEHNOLOGIJA'!G12</f>
        <v>0</v>
      </c>
      <c r="B11">
        <f>+'2. TEHNOLOGIJA'!H12</f>
        <v>0</v>
      </c>
      <c r="C11" s="5">
        <f>+'2. TEHNOLOGIJA'!I12</f>
        <v>0</v>
      </c>
      <c r="D11" s="5">
        <f>+'2. TEHNOLOGIJA'!J12</f>
        <v>0</v>
      </c>
      <c r="E11" s="5"/>
      <c r="F11" s="5">
        <f t="shared" si="0"/>
        <v>0</v>
      </c>
      <c r="G11" s="5">
        <f t="shared" si="1"/>
        <v>0</v>
      </c>
    </row>
    <row r="12" spans="1:10" x14ac:dyDescent="0.3">
      <c r="A12">
        <f>+'2. TEHNOLOGIJA'!G13</f>
        <v>0</v>
      </c>
      <c r="B12">
        <f>+'2. TEHNOLOGIJA'!H13</f>
        <v>0</v>
      </c>
      <c r="C12" s="5">
        <f>+'2. TEHNOLOGIJA'!I13</f>
        <v>0</v>
      </c>
      <c r="D12" s="5">
        <f>+'2. TEHNOLOGIJA'!J13</f>
        <v>0</v>
      </c>
      <c r="E12" s="5"/>
      <c r="F12" s="5">
        <f t="shared" si="0"/>
        <v>0</v>
      </c>
      <c r="G12" s="5">
        <f t="shared" si="1"/>
        <v>0</v>
      </c>
    </row>
    <row r="13" spans="1:10" x14ac:dyDescent="0.3">
      <c r="A13">
        <f>+'2. TEHNOLOGIJA'!G14</f>
        <v>0</v>
      </c>
      <c r="B13">
        <f>+'2. TEHNOLOGIJA'!H14</f>
        <v>0</v>
      </c>
      <c r="C13" s="5">
        <f>+'2. TEHNOLOGIJA'!I14</f>
        <v>0</v>
      </c>
      <c r="D13" s="5">
        <f>+'2. TEHNOLOGIJA'!J14</f>
        <v>0</v>
      </c>
      <c r="E13" s="5"/>
      <c r="F13" s="5">
        <f t="shared" si="0"/>
        <v>0</v>
      </c>
      <c r="G13" s="5">
        <f t="shared" si="1"/>
        <v>0</v>
      </c>
    </row>
    <row r="14" spans="1:10" x14ac:dyDescent="0.3">
      <c r="A14">
        <f>+'2. TEHNOLOGIJA'!G15</f>
        <v>0</v>
      </c>
      <c r="B14">
        <f>+'2. TEHNOLOGIJA'!H15</f>
        <v>0</v>
      </c>
      <c r="C14" s="5">
        <f>+'2. TEHNOLOGIJA'!I15</f>
        <v>0</v>
      </c>
      <c r="D14" s="5">
        <f>+'2. TEHNOLOGIJA'!J15</f>
        <v>0</v>
      </c>
      <c r="E14" s="5"/>
      <c r="F14" s="5">
        <f t="shared" si="0"/>
        <v>0</v>
      </c>
      <c r="G14" s="5">
        <f t="shared" si="1"/>
        <v>0</v>
      </c>
    </row>
    <row r="15" spans="1:10" x14ac:dyDescent="0.3">
      <c r="A15" t="str">
        <f>+'2. TEHNOLOGIJA'!G16</f>
        <v>olje</v>
      </c>
      <c r="B15">
        <f>+'2. TEHNOLOGIJA'!H16</f>
        <v>1</v>
      </c>
      <c r="C15" s="5">
        <f>+'2. TEHNOLOGIJA'!I16</f>
        <v>16</v>
      </c>
      <c r="D15" s="5">
        <f>+'2. TEHNOLOGIJA'!J16</f>
        <v>16</v>
      </c>
      <c r="E15" s="5"/>
      <c r="F15" s="5">
        <f t="shared" si="0"/>
        <v>13.114754098360656</v>
      </c>
      <c r="G15" s="5">
        <f t="shared" si="1"/>
        <v>2.8852459016393439</v>
      </c>
    </row>
    <row r="16" spans="1:10" x14ac:dyDescent="0.3">
      <c r="A16" s="1" t="str">
        <f>+'2. TEHNOLOGIJA'!G17</f>
        <v>svečke komplet</v>
      </c>
      <c r="B16" s="1">
        <f>+'2. TEHNOLOGIJA'!H17</f>
        <v>1</v>
      </c>
      <c r="C16" s="8">
        <f>+'2. TEHNOLOGIJA'!I17</f>
        <v>23</v>
      </c>
      <c r="D16" s="8">
        <f>+'2. TEHNOLOGIJA'!J17</f>
        <v>23</v>
      </c>
      <c r="E16" s="5"/>
      <c r="F16" s="8">
        <f t="shared" si="0"/>
        <v>18.852459016393443</v>
      </c>
      <c r="G16" s="8">
        <f t="shared" si="1"/>
        <v>4.1475409836065573</v>
      </c>
    </row>
    <row r="17" spans="1:7" x14ac:dyDescent="0.3">
      <c r="A17" t="s">
        <v>32</v>
      </c>
      <c r="B17">
        <f>+'2. TEHNOLOGIJA'!H18</f>
        <v>0</v>
      </c>
      <c r="C17" s="5">
        <f>+'2. TEHNOLOGIJA'!I18</f>
        <v>0</v>
      </c>
      <c r="D17" s="5">
        <f>+'2. TEHNOLOGIJA'!J18</f>
        <v>3575</v>
      </c>
      <c r="E17" s="5"/>
      <c r="F17" s="5">
        <f>SUM(F3:F16)</f>
        <v>2930.3278688524592</v>
      </c>
      <c r="G17" s="5">
        <f>SUM(G3:G16)</f>
        <v>635.67213114754077</v>
      </c>
    </row>
    <row r="19" spans="1:7" x14ac:dyDescent="0.3">
      <c r="F19" t="s">
        <v>138</v>
      </c>
    </row>
    <row r="20" spans="1:7" x14ac:dyDescent="0.3">
      <c r="C20">
        <v>0.16</v>
      </c>
      <c r="D20">
        <v>3.14</v>
      </c>
      <c r="E20">
        <v>4</v>
      </c>
      <c r="F20">
        <f>+(C20*C20*D20)/E20</f>
        <v>2.0096000000000003E-2</v>
      </c>
    </row>
    <row r="21" spans="1:7" x14ac:dyDescent="0.3">
      <c r="C21">
        <v>1</v>
      </c>
      <c r="F21" t="s">
        <v>140</v>
      </c>
    </row>
    <row r="22" spans="1:7" x14ac:dyDescent="0.3">
      <c r="F22">
        <f>+F20*C21</f>
        <v>2.0096000000000003E-2</v>
      </c>
    </row>
    <row r="23" spans="1:7" x14ac:dyDescent="0.3">
      <c r="E23">
        <v>7850</v>
      </c>
      <c r="F23" t="s">
        <v>139</v>
      </c>
    </row>
    <row r="24" spans="1:7" x14ac:dyDescent="0.3">
      <c r="F24">
        <f>+F22*E23</f>
        <v>157.75360000000003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1. POVZETEK</vt:lpstr>
      <vt:lpstr>2. TEHNOLOGIJA</vt:lpstr>
      <vt:lpstr>3. TRG</vt:lpstr>
      <vt:lpstr>4. OPREMA</vt:lpstr>
      <vt:lpstr>5. PLAČE</vt:lpstr>
      <vt:lpstr>6. STROSKI</vt:lpstr>
      <vt:lpstr>7. DOBICEK</vt:lpstr>
      <vt:lpstr>DDV stopni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</dc:creator>
  <cp:lastModifiedBy>SIC Ljubljana</cp:lastModifiedBy>
  <dcterms:created xsi:type="dcterms:W3CDTF">2019-11-13T17:53:59Z</dcterms:created>
  <dcterms:modified xsi:type="dcterms:W3CDTF">2020-12-07T06:28:07Z</dcterms:modified>
</cp:coreProperties>
</file>