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C Ljubljana\Dropbox\My PC (DESKTOP-9KD6DE6)\Documents\AKTIVNI SIC\OPD 4T\"/>
    </mc:Choice>
  </mc:AlternateContent>
  <bookViews>
    <workbookView xWindow="0" yWindow="0" windowWidth="23040" windowHeight="10452" activeTab="1"/>
  </bookViews>
  <sheets>
    <sheet name="MARKETING" sheetId="1" r:id="rId1"/>
    <sheet name="TECHNOLOGY" sheetId="2" r:id="rId2"/>
    <sheet name="LABOR" sheetId="3" r:id="rId3"/>
    <sheet name="EQUIPMENT" sheetId="4" r:id="rId4"/>
    <sheet name="SERVICES" sheetId="5" r:id="rId5"/>
    <sheet name="PROFIT" sheetId="6" r:id="rId6"/>
    <sheet name="točka preloma" sheetId="7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7" l="1"/>
  <c r="F9" i="7"/>
  <c r="C6" i="7"/>
  <c r="D6" i="7" s="1"/>
  <c r="E6" i="7" s="1"/>
  <c r="F6" i="7" s="1"/>
  <c r="B7" i="7"/>
  <c r="C7" i="7" s="1"/>
  <c r="D7" i="7" s="1"/>
  <c r="E7" i="7" s="1"/>
  <c r="F7" i="7" s="1"/>
  <c r="B5" i="7"/>
  <c r="C5" i="7" s="1"/>
  <c r="D5" i="7" s="1"/>
  <c r="E5" i="7" s="1"/>
  <c r="F5" i="7" s="1"/>
  <c r="B4" i="7"/>
  <c r="C4" i="7" s="1"/>
  <c r="D4" i="7" s="1"/>
  <c r="E4" i="7" s="1"/>
  <c r="F4" i="7" s="1"/>
  <c r="B3" i="7"/>
  <c r="C3" i="7" s="1"/>
  <c r="D3" i="7" s="1"/>
  <c r="E3" i="7" s="1"/>
  <c r="F3" i="7" s="1"/>
  <c r="F26" i="2" l="1"/>
  <c r="F22" i="2" l="1"/>
  <c r="F23" i="2"/>
  <c r="F25" i="2"/>
  <c r="F24" i="2"/>
  <c r="I11" i="2" l="1"/>
  <c r="I10" i="2"/>
  <c r="A2" i="4" l="1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5" i="4" s="1"/>
  <c r="F22" i="4"/>
  <c r="F23" i="4"/>
  <c r="F24" i="4"/>
  <c r="D25" i="4"/>
  <c r="D10" i="2"/>
  <c r="I8" i="2" l="1"/>
  <c r="I7" i="2"/>
  <c r="I6" i="2"/>
  <c r="I5" i="2"/>
  <c r="C4" i="6"/>
  <c r="C3" i="6"/>
  <c r="C2" i="6"/>
  <c r="E7" i="5"/>
  <c r="E8" i="5"/>
  <c r="E9" i="5"/>
  <c r="E10" i="5"/>
  <c r="E11" i="5"/>
  <c r="E12" i="5"/>
  <c r="E13" i="5"/>
  <c r="E6" i="5"/>
  <c r="E5" i="5"/>
  <c r="E14" i="5" s="1"/>
  <c r="C5" i="5"/>
  <c r="F4" i="4"/>
  <c r="F5" i="4"/>
  <c r="F6" i="4"/>
  <c r="F7" i="4"/>
  <c r="F3" i="4"/>
  <c r="D2" i="6"/>
  <c r="E11" i="3"/>
  <c r="F27" i="2"/>
  <c r="F19" i="2"/>
  <c r="F20" i="2"/>
  <c r="F21" i="2"/>
  <c r="F28" i="2"/>
  <c r="F18" i="2"/>
  <c r="E3" i="3"/>
  <c r="E4" i="3"/>
  <c r="E5" i="3"/>
  <c r="E2" i="3"/>
  <c r="D5" i="3"/>
  <c r="D3" i="3"/>
  <c r="D17" i="2"/>
  <c r="B14" i="1"/>
  <c r="E8" i="3" l="1"/>
  <c r="B2" i="7" s="1"/>
  <c r="J7" i="2"/>
  <c r="J6" i="2"/>
  <c r="F29" i="2"/>
  <c r="D3" i="6" s="1"/>
  <c r="B9" i="7" l="1"/>
  <c r="B10" i="7" s="1"/>
  <c r="C2" i="7"/>
  <c r="E12" i="3"/>
  <c r="E4" i="2" s="1"/>
  <c r="D4" i="6"/>
  <c r="J5" i="2"/>
  <c r="D2" i="7" l="1"/>
  <c r="C9" i="7"/>
  <c r="C10" i="7" s="1"/>
  <c r="E9" i="2"/>
  <c r="F9" i="2" s="1"/>
  <c r="E7" i="2"/>
  <c r="F7" i="2" s="1"/>
  <c r="E5" i="2"/>
  <c r="F4" i="2"/>
  <c r="E6" i="2"/>
  <c r="F6" i="2" s="1"/>
  <c r="D5" i="6"/>
  <c r="D9" i="6" s="1"/>
  <c r="J8" i="2" s="1"/>
  <c r="D9" i="7" l="1"/>
  <c r="D10" i="7" s="1"/>
  <c r="E2" i="7"/>
  <c r="E8" i="2"/>
  <c r="F8" i="2" s="1"/>
  <c r="F5" i="2"/>
  <c r="F10" i="2" s="1"/>
  <c r="J4" i="2" s="1"/>
  <c r="J9" i="2" s="1"/>
  <c r="J19" i="2" s="1"/>
  <c r="J20" i="2" s="1"/>
  <c r="F2" i="7" l="1"/>
  <c r="E9" i="7"/>
  <c r="E10" i="7" s="1"/>
  <c r="J21" i="2"/>
  <c r="J11" i="2" s="1"/>
  <c r="J10" i="2"/>
</calcChain>
</file>

<file path=xl/comments1.xml><?xml version="1.0" encoding="utf-8"?>
<comments xmlns="http://schemas.openxmlformats.org/spreadsheetml/2006/main">
  <authors>
    <author>SIC Ljubljana</author>
  </authors>
  <commentList>
    <comment ref="D3" authorId="0" shapeId="0">
      <text>
        <r>
          <rPr>
            <b/>
            <sz val="9"/>
            <color indexed="81"/>
            <rFont val="Segoe UI"/>
            <family val="2"/>
            <charset val="238"/>
          </rPr>
          <t>SIC Ljubljana:</t>
        </r>
        <r>
          <rPr>
            <sz val="9"/>
            <color indexed="81"/>
            <rFont val="Segoe UI"/>
            <family val="2"/>
            <charset val="238"/>
          </rPr>
          <t xml:space="preserve">
Davki in prispevki na plačo v Sloveniji so poenostavljeni, saj natančen preračun presega tole predavanje</t>
        </r>
      </text>
    </comment>
  </commentList>
</comments>
</file>

<file path=xl/comments2.xml><?xml version="1.0" encoding="utf-8"?>
<comments xmlns="http://schemas.openxmlformats.org/spreadsheetml/2006/main">
  <authors>
    <author>SIC Ljubljana</author>
  </authors>
  <commentList>
    <comment ref="E14" authorId="0" shapeId="0">
      <text>
        <r>
          <rPr>
            <b/>
            <sz val="9"/>
            <color indexed="81"/>
            <rFont val="Segoe UI"/>
            <family val="2"/>
            <charset val="238"/>
          </rPr>
          <t>SIC Ljubljana:</t>
        </r>
        <r>
          <rPr>
            <sz val="9"/>
            <color indexed="81"/>
            <rFont val="Segoe UI"/>
            <family val="2"/>
            <charset val="238"/>
          </rPr>
          <t xml:space="preserve">
precej poenostavljeni letni stroški</t>
        </r>
      </text>
    </comment>
  </commentList>
</comments>
</file>

<file path=xl/sharedStrings.xml><?xml version="1.0" encoding="utf-8"?>
<sst xmlns="http://schemas.openxmlformats.org/spreadsheetml/2006/main" count="286" uniqueCount="260">
  <si>
    <t>Proizvod - storitev</t>
  </si>
  <si>
    <t>Lahko bi imel</t>
  </si>
  <si>
    <t>kupcev</t>
  </si>
  <si>
    <t>Stroški trženja</t>
  </si>
  <si>
    <t>letno</t>
  </si>
  <si>
    <t>Skupaj:</t>
  </si>
  <si>
    <t>Cena</t>
  </si>
  <si>
    <t>Strošek</t>
  </si>
  <si>
    <t>MATERIAL</t>
  </si>
  <si>
    <t>Operacija - DELO</t>
  </si>
  <si>
    <t>cena za enoto</t>
  </si>
  <si>
    <t>mesečno</t>
  </si>
  <si>
    <t>Davki in prispevki na plačo</t>
  </si>
  <si>
    <t>Prevoz na delo</t>
  </si>
  <si>
    <t>Malica</t>
  </si>
  <si>
    <t>Regres</t>
  </si>
  <si>
    <t>13 plača</t>
  </si>
  <si>
    <t>Skupaj</t>
  </si>
  <si>
    <t>Letno bo zaračunal ur:</t>
  </si>
  <si>
    <t>OPREMA ZA DEJAVNOST</t>
  </si>
  <si>
    <t>telefon</t>
  </si>
  <si>
    <t>Življenska doba (let)</t>
  </si>
  <si>
    <t>Amortizacija (letna)</t>
  </si>
  <si>
    <t>Ustnovitev podjetja</t>
  </si>
  <si>
    <t>Letni strošek</t>
  </si>
  <si>
    <t>Najemnina</t>
  </si>
  <si>
    <t>elektrika</t>
  </si>
  <si>
    <t>voda</t>
  </si>
  <si>
    <t>računovodja</t>
  </si>
  <si>
    <t>čistilka</t>
  </si>
  <si>
    <t>gorivo</t>
  </si>
  <si>
    <t>drugo in drobni material</t>
  </si>
  <si>
    <t>Strošek materiala</t>
  </si>
  <si>
    <t>Pričakovan dobiček</t>
  </si>
  <si>
    <t>Letni dobiček</t>
  </si>
  <si>
    <t>DELO</t>
  </si>
  <si>
    <t>STROŠKI NA KUPCA:</t>
  </si>
  <si>
    <t>RAČUN:</t>
  </si>
  <si>
    <t>Delo in material</t>
  </si>
  <si>
    <t>ZA PLAČILO:</t>
  </si>
  <si>
    <t>DDV 22%</t>
  </si>
  <si>
    <t>Produit - service</t>
  </si>
  <si>
    <t>Coûts de commercialisation par an</t>
  </si>
  <si>
    <t>panneau 500,00 €</t>
  </si>
  <si>
    <t>publicité en ligne 1 200,00 €</t>
  </si>
  <si>
    <t>Total : 1 700,00 €</t>
  </si>
  <si>
    <t>Service de véhicule régulier</t>
  </si>
  <si>
    <t>Opération - TRAVAIL</t>
  </si>
  <si>
    <t>MATÉRIEL</t>
  </si>
  <si>
    <t>Total:</t>
  </si>
  <si>
    <t>quantité (heures, litres, pièces..) Prix Coût</t>
  </si>
  <si>
    <t>COÛTS PAR CLIENT :</t>
  </si>
  <si>
    <t>TRAVAIL</t>
  </si>
  <si>
    <t>Amortissement (annuel)</t>
  </si>
  <si>
    <t>Prestations de service</t>
  </si>
  <si>
    <t>Bénéfice annuel</t>
  </si>
  <si>
    <t>FACTURE:</t>
  </si>
  <si>
    <t>Travail et matériel</t>
  </si>
  <si>
    <t>22% TVA</t>
  </si>
  <si>
    <t>POUR LE PAIEMENT:</t>
  </si>
  <si>
    <t>RÉMUNÉRATION NETTE</t>
  </si>
  <si>
    <t>Impôts et cotisations sur les salaires</t>
  </si>
  <si>
    <t>Transport au travail</t>
  </si>
  <si>
    <t>Goûter</t>
  </si>
  <si>
    <t>Récupération</t>
  </si>
  <si>
    <t>13 salaires</t>
  </si>
  <si>
    <t>Ensemble</t>
  </si>
  <si>
    <t>Il facturera des heures par an :</t>
  </si>
  <si>
    <t>prix d'une montre mécanique :</t>
  </si>
  <si>
    <t>ÉQUIPEMENT D'ACTIVITÉ</t>
  </si>
  <si>
    <t>téléphoner</t>
  </si>
  <si>
    <t>Durée de vie (années) Amortissement (annuel)</t>
  </si>
  <si>
    <t>Création d'une société</t>
  </si>
  <si>
    <t>Frais de commercialisation</t>
  </si>
  <si>
    <t>Location</t>
  </si>
  <si>
    <t>électricité</t>
  </si>
  <si>
    <t>l'eau</t>
  </si>
  <si>
    <t>comptable</t>
  </si>
  <si>
    <t>nettoyeur</t>
  </si>
  <si>
    <t>le carburant</t>
  </si>
  <si>
    <t>autre et beau matériel</t>
  </si>
  <si>
    <t>mensuel Coût annuel</t>
  </si>
  <si>
    <t>INVESTISSEMENT</t>
  </si>
  <si>
    <t>Bénéfice attendu</t>
  </si>
  <si>
    <t>Izdelava skice</t>
  </si>
  <si>
    <t>toplotna obdelava in zaščita</t>
  </si>
  <si>
    <t>Stružnica</t>
  </si>
  <si>
    <t>Rezkalni stroj</t>
  </si>
  <si>
    <t>Vrtalni stroj</t>
  </si>
  <si>
    <t>Tračna žaga</t>
  </si>
  <si>
    <t>Kalilna peč</t>
  </si>
  <si>
    <t>Primež hidr</t>
  </si>
  <si>
    <t>Rezkar obodni fi 50</t>
  </si>
  <si>
    <t>Rezkar obodni fi 20</t>
  </si>
  <si>
    <t>Rezkar kolutni fi 30 višine 10 mm</t>
  </si>
  <si>
    <t>Stružni nož čelni</t>
  </si>
  <si>
    <t>Stružni nož vzdolžni</t>
  </si>
  <si>
    <t>Stružni nož notr fi 25</t>
  </si>
  <si>
    <t>Svedri komplet  1 - 13</t>
  </si>
  <si>
    <t>Stružni nož navoji M</t>
  </si>
  <si>
    <t>središčni sveder</t>
  </si>
  <si>
    <t>navojna matica M10</t>
  </si>
  <si>
    <t>navojna matica M8</t>
  </si>
  <si>
    <t>navojni sveder m10</t>
  </si>
  <si>
    <t>ročka</t>
  </si>
  <si>
    <t>olje idr</t>
  </si>
  <si>
    <t>Lathe</t>
  </si>
  <si>
    <t>Milling machine</t>
  </si>
  <si>
    <t>Drilling machine</t>
  </si>
  <si>
    <t>Band saw</t>
  </si>
  <si>
    <t>Quenching furnace</t>
  </si>
  <si>
    <t>Clamp hydr</t>
  </si>
  <si>
    <t>Perimeter cutter fi 50</t>
  </si>
  <si>
    <t>Perimeter cutter fi 20</t>
  </si>
  <si>
    <t>Cutter disc fi 30 height 10 mm</t>
  </si>
  <si>
    <t>Turning knife frontal</t>
  </si>
  <si>
    <t>Turning knife longitudinal</t>
  </si>
  <si>
    <t>Turning knife inside fi 25</t>
  </si>
  <si>
    <t>Turning knife threads M</t>
  </si>
  <si>
    <t>Drill set 1 - 13</t>
  </si>
  <si>
    <t>central drill</t>
  </si>
  <si>
    <t>threaded nut M8</t>
  </si>
  <si>
    <t>threaded nut M10</t>
  </si>
  <si>
    <t>threaded drill m10</t>
  </si>
  <si>
    <t>threaded drill M8</t>
  </si>
  <si>
    <t>handle</t>
  </si>
  <si>
    <t>oil, etc.</t>
  </si>
  <si>
    <t>Tour</t>
  </si>
  <si>
    <t>Fraiseuse</t>
  </si>
  <si>
    <t>Perceuse</t>
  </si>
  <si>
    <t>Scie à ruban</t>
  </si>
  <si>
    <t>Four de trempe</t>
  </si>
  <si>
    <t>Pince hydraulique</t>
  </si>
  <si>
    <t>Coupe-périmètre fi 50</t>
  </si>
  <si>
    <t>Fraise périmétrique fi 20</t>
  </si>
  <si>
    <t>Disque de coupe fi 30 hauteur 10 mm</t>
  </si>
  <si>
    <t>Tourner le couteau frontal</t>
  </si>
  <si>
    <t>Tourner le couteau longitudinalement</t>
  </si>
  <si>
    <t>Tourner le couteau à l'intérieur du fi 25</t>
  </si>
  <si>
    <t>Tourner les fils de couteau M</t>
  </si>
  <si>
    <t>Jeu de forets 1 - 13</t>
  </si>
  <si>
    <t>perceuse centrale</t>
  </si>
  <si>
    <t>écrou fileté M8</t>
  </si>
  <si>
    <t>écrou fileté M10</t>
  </si>
  <si>
    <t>foret fileté m10</t>
  </si>
  <si>
    <t>foret fileté M8</t>
  </si>
  <si>
    <t>manipuler</t>
  </si>
  <si>
    <t>huile, etc...</t>
  </si>
  <si>
    <t>cena ure orodjarja:</t>
  </si>
  <si>
    <t>Izdelava orodij</t>
  </si>
  <si>
    <t>Držalo</t>
  </si>
  <si>
    <t>La fabrication d'outils</t>
  </si>
  <si>
    <t>Titulaire</t>
  </si>
  <si>
    <t>les clients</t>
  </si>
  <si>
    <t>J'aurais pu</t>
  </si>
  <si>
    <t>Product - service</t>
  </si>
  <si>
    <t>tool making</t>
  </si>
  <si>
    <t>Incumbent</t>
  </si>
  <si>
    <t>customers</t>
  </si>
  <si>
    <t>I could have</t>
  </si>
  <si>
    <t>Marketing costs per year</t>
  </si>
  <si>
    <t>panel €500.00</t>
  </si>
  <si>
    <t>online advertising €1,200.00</t>
  </si>
  <si>
    <t>Total: €1,700.00</t>
  </si>
  <si>
    <t>Making a sketch</t>
  </si>
  <si>
    <t>Sawing</t>
  </si>
  <si>
    <t>Milling</t>
  </si>
  <si>
    <t>Drilling and threading</t>
  </si>
  <si>
    <t>grinding</t>
  </si>
  <si>
    <t>heat treatment and protection</t>
  </si>
  <si>
    <t>Steel hot rolled</t>
  </si>
  <si>
    <t>Screw 4 edges m10 x 60</t>
  </si>
  <si>
    <t>screw 4 robi m10 x 40</t>
  </si>
  <si>
    <t>nut large m10</t>
  </si>
  <si>
    <t>small nut</t>
  </si>
  <si>
    <t>total</t>
  </si>
  <si>
    <t>Faire un croquis</t>
  </si>
  <si>
    <t>Sciage</t>
  </si>
  <si>
    <t>Fraisage</t>
  </si>
  <si>
    <t>Perçage et filetage</t>
  </si>
  <si>
    <t>affûtage</t>
  </si>
  <si>
    <t>traitement thermique et protection</t>
  </si>
  <si>
    <t>Acier laminé à chaud</t>
  </si>
  <si>
    <t>Vis 4 bords m10 x 60</t>
  </si>
  <si>
    <t>vis 4 robi m10 x 40</t>
  </si>
  <si>
    <t>écrou gros m10</t>
  </si>
  <si>
    <t>petit écrou</t>
  </si>
  <si>
    <t>Storitve ki jih plačujemo drugim, da moje podjetje lahko obratuje</t>
  </si>
  <si>
    <t>Services we pay others to keep my business running</t>
  </si>
  <si>
    <t>Establishment of a company</t>
  </si>
  <si>
    <t>Marketing costs</t>
  </si>
  <si>
    <t>Rent</t>
  </si>
  <si>
    <t>phone</t>
  </si>
  <si>
    <t>electricity</t>
  </si>
  <si>
    <t>water</t>
  </si>
  <si>
    <t>accountant</t>
  </si>
  <si>
    <t>cleaner</t>
  </si>
  <si>
    <t>fuel</t>
  </si>
  <si>
    <t>other and fine material</t>
  </si>
  <si>
    <t>INVESTICIJA (da lahko začnemo)</t>
  </si>
  <si>
    <t>INVESTMENT (so we can start)</t>
  </si>
  <si>
    <t>ACTIVITY EQUIPMENT</t>
  </si>
  <si>
    <t>Expected profit</t>
  </si>
  <si>
    <t>Annual profit</t>
  </si>
  <si>
    <t>količina (ur, metrov, kg,  litrov, kosov..)</t>
  </si>
  <si>
    <t>NET GAIN</t>
  </si>
  <si>
    <t>Taxes and contributions on wages</t>
  </si>
  <si>
    <t>Transportation to work</t>
  </si>
  <si>
    <t>To taste</t>
  </si>
  <si>
    <t>Recovery</t>
  </si>
  <si>
    <t>13 salaries</t>
  </si>
  <si>
    <t>Together</t>
  </si>
  <si>
    <t>It will charge for hours per year:</t>
  </si>
  <si>
    <t>price of a mechanical watch:</t>
  </si>
  <si>
    <t>NETO PLAČA</t>
  </si>
  <si>
    <t>STRANSKA PRIKOLICA</t>
  </si>
  <si>
    <t>OKVIR PRIKOLICE</t>
  </si>
  <si>
    <t>Žaganje profilov</t>
  </si>
  <si>
    <t>Viri</t>
  </si>
  <si>
    <t>https://www.kovintrade.com/prodajni-program/metalurgija/kalkulator-tez-materiala/#pravokotne-cevi</t>
  </si>
  <si>
    <t>Jeklo profil 40 x 50 za okvir</t>
  </si>
  <si>
    <t>Jeklo profil 40 x 50 za vodilno rudo</t>
  </si>
  <si>
    <t>Jeklo navojna palica m14</t>
  </si>
  <si>
    <t>vijak za amortizer</t>
  </si>
  <si>
    <t>Rezkanje in struženje krogle/matice fi 50</t>
  </si>
  <si>
    <t>struženje smerne podporeVrtanje in vrezovanje navojev</t>
  </si>
  <si>
    <t>varjenje</t>
  </si>
  <si>
    <t>jeklo palica fi 20 za smerno podpro</t>
  </si>
  <si>
    <t>jeklo palica fi 50 za kroglo</t>
  </si>
  <si>
    <t>priklop za kroglo prikolice</t>
  </si>
  <si>
    <t>Kolo za APN rabljeno R16 x 3</t>
  </si>
  <si>
    <t>Kaseta z orodjem UNIOR 840 x 430</t>
  </si>
  <si>
    <t>Potreba, ki jo zadovoljuje moj izdelek/storitev</t>
  </si>
  <si>
    <t>RAVNI IZDELKA, OSNOVNI GENERIČNI IZDELEK:</t>
  </si>
  <si>
    <t>Razširjeni izdelek:</t>
  </si>
  <si>
    <t>Tovor, nagib v ovinku, preprosta vožnja, sam stoji</t>
  </si>
  <si>
    <t>Potencialni izdelek:</t>
  </si>
  <si>
    <t>Izvedba za bicikle</t>
  </si>
  <si>
    <t>Prevoz, na krajše razdalje priklopno vozilo za moped</t>
  </si>
  <si>
    <t xml:space="preserve">Okvir/prikolica za Prevoz tovora  40 kg, </t>
  </si>
  <si>
    <t>Prikolica</t>
  </si>
  <si>
    <t>Kolesarske trgovine</t>
  </si>
  <si>
    <t>Sejem Celje spletna stran</t>
  </si>
  <si>
    <t>Ključne besede:</t>
  </si>
  <si>
    <t>stranska prikolica moped motor  priključek</t>
  </si>
  <si>
    <t>Spletna stran in trgovina</t>
  </si>
  <si>
    <t>Celjski sejem</t>
  </si>
  <si>
    <t>vojaška razstava</t>
  </si>
  <si>
    <t>Vir:https://www.kovintrade.com/prodajni-program/metalurgija/kalkulator-tez-materiala/#ploscato-jeklo</t>
  </si>
  <si>
    <t>Uniforma</t>
  </si>
  <si>
    <t>kava za stranko</t>
  </si>
  <si>
    <t>PLAČE</t>
  </si>
  <si>
    <t>FIKSNI STROŠKI POSLOVNEGA LETA GLEDE NA KOLIČINO</t>
  </si>
  <si>
    <t>AMORTIZACIJA</t>
  </si>
  <si>
    <t>STORITVE</t>
  </si>
  <si>
    <t>DOBIČEK</t>
  </si>
  <si>
    <t>VARIABILNI STROŠKI</t>
  </si>
  <si>
    <t>KOSOV/LETO</t>
  </si>
  <si>
    <t>ODHODKI LETA</t>
  </si>
  <si>
    <t>CENA ZA KOS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</si>
</sst>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#,##0\ &quot;€&quot;;[Red]\-#,##0\ &quot;€&quot;"/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0" fillId="0" borderId="1" xfId="0" applyBorder="1"/>
    <xf numFmtId="44" fontId="0" fillId="0" borderId="0" xfId="1" applyFont="1"/>
    <xf numFmtId="44" fontId="0" fillId="0" borderId="1" xfId="1" applyFont="1" applyBorder="1"/>
    <xf numFmtId="0" fontId="0" fillId="0" borderId="0" xfId="0" applyFill="1" applyBorder="1"/>
    <xf numFmtId="44" fontId="0" fillId="0" borderId="0" xfId="0" applyNumberFormat="1"/>
    <xf numFmtId="44" fontId="0" fillId="0" borderId="1" xfId="0" applyNumberFormat="1" applyBorder="1"/>
    <xf numFmtId="0" fontId="2" fillId="0" borderId="1" xfId="0" applyFont="1" applyBorder="1"/>
    <xf numFmtId="44" fontId="2" fillId="0" borderId="0" xfId="1" applyFont="1"/>
    <xf numFmtId="44" fontId="2" fillId="0" borderId="1" xfId="1" applyFont="1" applyBorder="1"/>
    <xf numFmtId="0" fontId="0" fillId="0" borderId="0" xfId="0" applyBorder="1"/>
    <xf numFmtId="44" fontId="0" fillId="0" borderId="0" xfId="1" applyFont="1" applyBorder="1"/>
    <xf numFmtId="0" fontId="0" fillId="0" borderId="1" xfId="0" applyFill="1" applyBorder="1"/>
    <xf numFmtId="9" fontId="0" fillId="0" borderId="0" xfId="2" applyFont="1"/>
    <xf numFmtId="44" fontId="2" fillId="0" borderId="0" xfId="0" applyNumberFormat="1" applyFont="1"/>
    <xf numFmtId="0" fontId="0" fillId="2" borderId="0" xfId="0" applyFill="1"/>
    <xf numFmtId="44" fontId="0" fillId="2" borderId="0" xfId="1" applyFont="1" applyFill="1"/>
    <xf numFmtId="0" fontId="0" fillId="2" borderId="1" xfId="0" applyFill="1" applyBorder="1"/>
    <xf numFmtId="44" fontId="0" fillId="2" borderId="1" xfId="1" applyFont="1" applyFill="1" applyBorder="1"/>
    <xf numFmtId="44" fontId="2" fillId="2" borderId="0" xfId="1" applyFont="1" applyFill="1"/>
    <xf numFmtId="0" fontId="2" fillId="0" borderId="0" xfId="0" applyFont="1"/>
    <xf numFmtId="0" fontId="4" fillId="0" borderId="0" xfId="0" applyFont="1"/>
    <xf numFmtId="0" fontId="2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2" fontId="0" fillId="0" borderId="0" xfId="0" applyNumberFormat="1"/>
    <xf numFmtId="2" fontId="0" fillId="0" borderId="0" xfId="0" applyNumberFormat="1" applyBorder="1"/>
    <xf numFmtId="2" fontId="0" fillId="0" borderId="0" xfId="0" applyNumberFormat="1" applyFill="1" applyBorder="1"/>
    <xf numFmtId="2" fontId="0" fillId="0" borderId="1" xfId="0" applyNumberFormat="1" applyFill="1" applyBorder="1"/>
    <xf numFmtId="1" fontId="0" fillId="0" borderId="0" xfId="0" applyNumberFormat="1"/>
    <xf numFmtId="0" fontId="2" fillId="2" borderId="0" xfId="0" applyFont="1" applyFill="1"/>
    <xf numFmtId="44" fontId="7" fillId="0" borderId="0" xfId="1" applyFont="1"/>
    <xf numFmtId="0" fontId="8" fillId="0" borderId="0" xfId="0" applyFont="1"/>
    <xf numFmtId="6" fontId="0" fillId="0" borderId="0" xfId="0" applyNumberFormat="1"/>
    <xf numFmtId="0" fontId="9" fillId="0" borderId="1" xfId="0" applyFont="1" applyBorder="1"/>
  </cellXfs>
  <cellStyles count="3">
    <cellStyle name="Navadno" xfId="0" builtinId="0"/>
    <cellStyle name="Odstotek" xfId="2" builtinId="5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80010</xdr:colOff>
      <xdr:row>0</xdr:row>
      <xdr:rowOff>152508</xdr:rowOff>
    </xdr:from>
    <xdr:to>
      <xdr:col>20</xdr:col>
      <xdr:colOff>85090</xdr:colOff>
      <xdr:row>8</xdr:row>
      <xdr:rowOff>63499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962FB72E-3D41-4325-AA20-5FA26C45F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3960" y="152508"/>
          <a:ext cx="3663950" cy="14642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91440</xdr:colOff>
      <xdr:row>10</xdr:row>
      <xdr:rowOff>116900</xdr:rowOff>
    </xdr:from>
    <xdr:to>
      <xdr:col>19</xdr:col>
      <xdr:colOff>106680</xdr:colOff>
      <xdr:row>19</xdr:row>
      <xdr:rowOff>140970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1A30ACA0-C030-4764-8D6C-D5CDF365B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5390" y="2040950"/>
          <a:ext cx="3061970" cy="1678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489603</xdr:colOff>
      <xdr:row>2</xdr:row>
      <xdr:rowOff>356074</xdr:rowOff>
    </xdr:from>
    <xdr:to>
      <xdr:col>24</xdr:col>
      <xdr:colOff>391772</xdr:colOff>
      <xdr:row>34</xdr:row>
      <xdr:rowOff>86971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1449" y="729953"/>
          <a:ext cx="8376748" cy="5935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A19" sqref="A19"/>
    </sheetView>
  </sheetViews>
  <sheetFormatPr defaultRowHeight="14.4" x14ac:dyDescent="0.3"/>
  <cols>
    <col min="1" max="1" width="18.88671875" customWidth="1"/>
    <col min="2" max="2" width="11" bestFit="1" customWidth="1"/>
    <col min="4" max="5" width="4.33203125" hidden="1" customWidth="1"/>
  </cols>
  <sheetData>
    <row r="1" spans="1:10" x14ac:dyDescent="0.3">
      <c r="A1" t="s">
        <v>0</v>
      </c>
      <c r="D1" t="s">
        <v>41</v>
      </c>
      <c r="E1" t="s">
        <v>155</v>
      </c>
      <c r="J1" t="s">
        <v>232</v>
      </c>
    </row>
    <row r="2" spans="1:10" x14ac:dyDescent="0.3">
      <c r="J2" s="32" t="s">
        <v>238</v>
      </c>
    </row>
    <row r="3" spans="1:10" x14ac:dyDescent="0.3">
      <c r="A3" t="s">
        <v>149</v>
      </c>
      <c r="B3" t="s">
        <v>216</v>
      </c>
      <c r="D3" t="s">
        <v>151</v>
      </c>
      <c r="E3" t="s">
        <v>156</v>
      </c>
    </row>
    <row r="4" spans="1:10" x14ac:dyDescent="0.3">
      <c r="A4" t="s">
        <v>150</v>
      </c>
      <c r="D4" t="s">
        <v>152</v>
      </c>
      <c r="E4" t="s">
        <v>157</v>
      </c>
      <c r="J4" t="s">
        <v>233</v>
      </c>
    </row>
    <row r="5" spans="1:10" x14ac:dyDescent="0.3">
      <c r="A5" t="s">
        <v>2</v>
      </c>
      <c r="B5">
        <v>10</v>
      </c>
      <c r="D5" t="s">
        <v>153</v>
      </c>
      <c r="E5" t="s">
        <v>158</v>
      </c>
      <c r="J5" s="32" t="s">
        <v>239</v>
      </c>
    </row>
    <row r="6" spans="1:10" ht="21" x14ac:dyDescent="0.4">
      <c r="A6" t="s">
        <v>1</v>
      </c>
      <c r="B6" s="1">
        <v>400</v>
      </c>
      <c r="C6" t="s">
        <v>2</v>
      </c>
      <c r="D6" t="s">
        <v>154</v>
      </c>
      <c r="E6" t="s">
        <v>159</v>
      </c>
      <c r="J6" t="s">
        <v>234</v>
      </c>
    </row>
    <row r="7" spans="1:10" x14ac:dyDescent="0.3">
      <c r="J7" s="32" t="s">
        <v>235</v>
      </c>
    </row>
    <row r="8" spans="1:10" x14ac:dyDescent="0.3">
      <c r="J8" t="s">
        <v>236</v>
      </c>
    </row>
    <row r="9" spans="1:10" x14ac:dyDescent="0.3">
      <c r="J9" s="32" t="s">
        <v>237</v>
      </c>
    </row>
    <row r="10" spans="1:10" x14ac:dyDescent="0.3">
      <c r="A10" s="2" t="s">
        <v>3</v>
      </c>
      <c r="B10" s="34" t="s">
        <v>4</v>
      </c>
      <c r="D10" t="s">
        <v>42</v>
      </c>
      <c r="E10" t="s">
        <v>160</v>
      </c>
    </row>
    <row r="11" spans="1:10" x14ac:dyDescent="0.3">
      <c r="A11" t="s">
        <v>245</v>
      </c>
      <c r="B11" s="3">
        <v>1500</v>
      </c>
      <c r="D11" t="s">
        <v>43</v>
      </c>
      <c r="E11" t="s">
        <v>161</v>
      </c>
      <c r="J11" s="32" t="s">
        <v>240</v>
      </c>
    </row>
    <row r="12" spans="1:10" x14ac:dyDescent="0.3">
      <c r="A12" t="s">
        <v>247</v>
      </c>
      <c r="B12" s="3">
        <v>2500</v>
      </c>
      <c r="J12" s="32"/>
    </row>
    <row r="13" spans="1:10" x14ac:dyDescent="0.3">
      <c r="A13" s="2" t="s">
        <v>246</v>
      </c>
      <c r="B13" s="4">
        <v>2500</v>
      </c>
      <c r="D13" t="s">
        <v>44</v>
      </c>
      <c r="E13" t="s">
        <v>162</v>
      </c>
      <c r="J13" t="s">
        <v>241</v>
      </c>
    </row>
    <row r="14" spans="1:10" x14ac:dyDescent="0.3">
      <c r="A14" t="s">
        <v>5</v>
      </c>
      <c r="B14" s="9">
        <f>SUM(B11:B13)</f>
        <v>6500</v>
      </c>
      <c r="D14" t="s">
        <v>45</v>
      </c>
      <c r="E14" t="s">
        <v>163</v>
      </c>
      <c r="J14" s="32" t="s">
        <v>242</v>
      </c>
    </row>
    <row r="15" spans="1:10" x14ac:dyDescent="0.3">
      <c r="J15" s="33">
        <v>100</v>
      </c>
    </row>
    <row r="19" spans="9:9" x14ac:dyDescent="0.3">
      <c r="I19" t="s">
        <v>243</v>
      </c>
    </row>
    <row r="20" spans="9:9" x14ac:dyDescent="0.3">
      <c r="I20" t="s">
        <v>244</v>
      </c>
    </row>
  </sheetData>
  <pageMargins left="0.7" right="0.7" top="0.75" bottom="0.75" header="0.3" footer="0.3"/>
  <pageSetup paperSize="9" orientation="portrait" horizont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abSelected="1" zoomScale="106" zoomScaleNormal="106" workbookViewId="0">
      <selection activeCell="E27" sqref="E27"/>
    </sheetView>
  </sheetViews>
  <sheetFormatPr defaultRowHeight="14.4" x14ac:dyDescent="0.3"/>
  <cols>
    <col min="1" max="2" width="2.109375" customWidth="1"/>
    <col min="3" max="3" width="26" customWidth="1"/>
    <col min="4" max="4" width="11.88671875" customWidth="1"/>
    <col min="5" max="5" width="13.33203125" customWidth="1"/>
    <col min="6" max="6" width="13.88671875" customWidth="1"/>
    <col min="8" max="8" width="0.5546875" customWidth="1"/>
    <col min="9" max="9" width="18" customWidth="1"/>
    <col min="10" max="10" width="21.44140625" customWidth="1"/>
  </cols>
  <sheetData>
    <row r="1" spans="1:14" x14ac:dyDescent="0.3">
      <c r="B1" t="s">
        <v>46</v>
      </c>
      <c r="C1" s="21" t="s">
        <v>215</v>
      </c>
      <c r="N1" t="s">
        <v>218</v>
      </c>
    </row>
    <row r="2" spans="1:14" x14ac:dyDescent="0.3">
      <c r="D2" t="s">
        <v>50</v>
      </c>
      <c r="N2" t="s">
        <v>219</v>
      </c>
    </row>
    <row r="3" spans="1:14" ht="57.6" x14ac:dyDescent="0.3">
      <c r="B3" t="s">
        <v>47</v>
      </c>
      <c r="C3" s="8" t="s">
        <v>9</v>
      </c>
      <c r="D3" s="24" t="s">
        <v>204</v>
      </c>
      <c r="E3" s="2" t="s">
        <v>6</v>
      </c>
      <c r="F3" s="2" t="s">
        <v>7</v>
      </c>
      <c r="H3" t="s">
        <v>51</v>
      </c>
      <c r="I3" s="2" t="s">
        <v>36</v>
      </c>
      <c r="J3" s="2"/>
    </row>
    <row r="4" spans="1:14" x14ac:dyDescent="0.3">
      <c r="A4" t="s">
        <v>164</v>
      </c>
      <c r="B4" t="s">
        <v>176</v>
      </c>
      <c r="C4" t="s">
        <v>84</v>
      </c>
      <c r="D4" s="25">
        <v>0.1</v>
      </c>
      <c r="E4" s="3">
        <f>+LABOR!E12</f>
        <v>31.794871794871788</v>
      </c>
      <c r="F4" s="3">
        <f>+D4*E4</f>
        <v>3.1794871794871788</v>
      </c>
      <c r="H4" t="s">
        <v>52</v>
      </c>
      <c r="I4" t="s">
        <v>35</v>
      </c>
      <c r="J4" s="3">
        <f>+F10</f>
        <v>174.87179487179483</v>
      </c>
    </row>
    <row r="5" spans="1:14" x14ac:dyDescent="0.3">
      <c r="A5" t="s">
        <v>165</v>
      </c>
      <c r="B5" t="s">
        <v>177</v>
      </c>
      <c r="C5" t="s">
        <v>217</v>
      </c>
      <c r="D5" s="25">
        <v>1</v>
      </c>
      <c r="E5" s="3">
        <f>+E4</f>
        <v>31.794871794871788</v>
      </c>
      <c r="F5" s="3">
        <f t="shared" ref="F5:F7" si="0">+D5*E5</f>
        <v>31.794871794871788</v>
      </c>
      <c r="H5" t="s">
        <v>48</v>
      </c>
      <c r="I5" t="str">
        <f>+C17</f>
        <v>MATERIAL</v>
      </c>
      <c r="J5" s="3">
        <f>+F29</f>
        <v>126</v>
      </c>
    </row>
    <row r="6" spans="1:14" x14ac:dyDescent="0.3">
      <c r="A6" t="s">
        <v>166</v>
      </c>
      <c r="B6" t="s">
        <v>178</v>
      </c>
      <c r="C6" s="11" t="s">
        <v>224</v>
      </c>
      <c r="D6" s="26">
        <v>1.8</v>
      </c>
      <c r="E6" s="12">
        <f>+E4</f>
        <v>31.794871794871788</v>
      </c>
      <c r="F6" s="12">
        <f t="shared" si="0"/>
        <v>57.230769230769219</v>
      </c>
      <c r="H6" t="s">
        <v>53</v>
      </c>
      <c r="I6" t="str">
        <f>+EQUIPMENT!F2</f>
        <v>Amortizacija (letna)</v>
      </c>
      <c r="J6" s="3">
        <f>+EQUIPMENT!F25/MARKETING!B6</f>
        <v>7.4020833333333327</v>
      </c>
    </row>
    <row r="7" spans="1:14" x14ac:dyDescent="0.3">
      <c r="A7" t="s">
        <v>167</v>
      </c>
      <c r="B7" t="s">
        <v>179</v>
      </c>
      <c r="C7" s="5" t="s">
        <v>225</v>
      </c>
      <c r="D7" s="27">
        <v>1</v>
      </c>
      <c r="E7" s="12">
        <f>+E4</f>
        <v>31.794871794871788</v>
      </c>
      <c r="F7" s="12">
        <f t="shared" si="0"/>
        <v>31.794871794871788</v>
      </c>
      <c r="H7" t="s">
        <v>54</v>
      </c>
      <c r="I7" t="str">
        <f>+SERVICES!C3</f>
        <v>Storitve ki jih plačujemo drugim, da moje podjetje lahko obratuje</v>
      </c>
      <c r="J7" s="3">
        <f>+SERVICES!E14/MARKETING!B6</f>
        <v>95.9</v>
      </c>
    </row>
    <row r="8" spans="1:14" x14ac:dyDescent="0.3">
      <c r="A8" t="s">
        <v>168</v>
      </c>
      <c r="B8" t="s">
        <v>180</v>
      </c>
      <c r="C8" s="5" t="s">
        <v>226</v>
      </c>
      <c r="D8" s="27">
        <v>1.5</v>
      </c>
      <c r="E8" s="12">
        <f>+E5</f>
        <v>31.794871794871788</v>
      </c>
      <c r="F8" s="12">
        <f t="shared" ref="F8:F9" si="1">+D8*E8</f>
        <v>47.692307692307679</v>
      </c>
      <c r="I8" s="2" t="str">
        <f>+PROFIT!C9</f>
        <v>Letni dobiček</v>
      </c>
      <c r="J8" s="4">
        <f>+PROFIT!D9/MARKETING!B6</f>
        <v>30.180833333333336</v>
      </c>
    </row>
    <row r="9" spans="1:14" x14ac:dyDescent="0.3">
      <c r="A9" s="2" t="s">
        <v>169</v>
      </c>
      <c r="B9" s="2" t="s">
        <v>181</v>
      </c>
      <c r="C9" s="13" t="s">
        <v>85</v>
      </c>
      <c r="D9" s="28">
        <v>0.1</v>
      </c>
      <c r="E9" s="4">
        <f>+E4</f>
        <v>31.794871794871788</v>
      </c>
      <c r="F9" s="4">
        <f t="shared" si="1"/>
        <v>3.1794871794871788</v>
      </c>
      <c r="I9" t="s">
        <v>5</v>
      </c>
      <c r="J9" s="15">
        <f>SUM(J4:J8)</f>
        <v>434.35471153846152</v>
      </c>
    </row>
    <row r="10" spans="1:14" x14ac:dyDescent="0.3">
      <c r="A10" t="s">
        <v>175</v>
      </c>
      <c r="B10" s="5" t="s">
        <v>175</v>
      </c>
      <c r="C10" s="5" t="s">
        <v>5</v>
      </c>
      <c r="D10" s="25">
        <f>SUM(D4:D7)</f>
        <v>3.9000000000000004</v>
      </c>
      <c r="E10" s="3"/>
      <c r="F10" s="3">
        <f>SUM(F4:F9)</f>
        <v>174.87179487179483</v>
      </c>
      <c r="I10" t="str">
        <f>+I20</f>
        <v>DDV 22%</v>
      </c>
      <c r="J10" s="6">
        <f>+J20</f>
        <v>95.558036538461536</v>
      </c>
    </row>
    <row r="11" spans="1:14" x14ac:dyDescent="0.3">
      <c r="I11" t="str">
        <f>+I21</f>
        <v>ZA PLAČILO:</v>
      </c>
      <c r="J11" s="6">
        <f>+J21</f>
        <v>529.91274807692309</v>
      </c>
    </row>
    <row r="12" spans="1:14" hidden="1" x14ac:dyDescent="0.3"/>
    <row r="13" spans="1:14" hidden="1" x14ac:dyDescent="0.3"/>
    <row r="14" spans="1:14" hidden="1" x14ac:dyDescent="0.3"/>
    <row r="15" spans="1:14" hidden="1" x14ac:dyDescent="0.3"/>
    <row r="17" spans="1:10" ht="57.6" x14ac:dyDescent="0.3">
      <c r="B17" t="s">
        <v>48</v>
      </c>
      <c r="C17" s="8" t="s">
        <v>8</v>
      </c>
      <c r="D17" s="24" t="str">
        <f>+D3</f>
        <v>količina (ur, metrov, kg,  litrov, kosov..)</v>
      </c>
      <c r="E17" s="23" t="s">
        <v>10</v>
      </c>
      <c r="F17" s="24" t="s">
        <v>32</v>
      </c>
      <c r="H17" s="16" t="s">
        <v>56</v>
      </c>
    </row>
    <row r="18" spans="1:10" x14ac:dyDescent="0.3">
      <c r="A18" t="s">
        <v>8</v>
      </c>
      <c r="B18" t="s">
        <v>48</v>
      </c>
      <c r="C18" t="s">
        <v>220</v>
      </c>
      <c r="D18" s="25">
        <v>4</v>
      </c>
      <c r="E18" s="9">
        <v>10</v>
      </c>
      <c r="F18" s="6">
        <f>+D18*E18</f>
        <v>40</v>
      </c>
      <c r="H18" s="16" t="s">
        <v>57</v>
      </c>
      <c r="I18" s="30" t="s">
        <v>37</v>
      </c>
      <c r="J18" s="16"/>
    </row>
    <row r="19" spans="1:10" x14ac:dyDescent="0.3">
      <c r="A19" t="s">
        <v>170</v>
      </c>
      <c r="B19" t="s">
        <v>182</v>
      </c>
      <c r="C19" t="s">
        <v>221</v>
      </c>
      <c r="D19">
        <v>0.3</v>
      </c>
      <c r="E19" s="9">
        <v>10</v>
      </c>
      <c r="F19" s="6">
        <f t="shared" ref="F19:F28" si="2">+D19*E19</f>
        <v>3</v>
      </c>
      <c r="H19" s="16" t="s">
        <v>58</v>
      </c>
      <c r="I19" s="16" t="s">
        <v>38</v>
      </c>
      <c r="J19" s="17">
        <f>+J9</f>
        <v>434.35471153846152</v>
      </c>
    </row>
    <row r="20" spans="1:10" x14ac:dyDescent="0.3">
      <c r="A20" t="s">
        <v>171</v>
      </c>
      <c r="B20" t="s">
        <v>183</v>
      </c>
      <c r="C20" t="s">
        <v>222</v>
      </c>
      <c r="D20">
        <v>1</v>
      </c>
      <c r="E20" s="9">
        <v>12</v>
      </c>
      <c r="F20" s="6">
        <f t="shared" si="2"/>
        <v>12</v>
      </c>
      <c r="H20" s="16" t="s">
        <v>59</v>
      </c>
      <c r="I20" s="18" t="s">
        <v>40</v>
      </c>
      <c r="J20" s="19">
        <f>+J19*0.22</f>
        <v>95.558036538461536</v>
      </c>
    </row>
    <row r="21" spans="1:10" x14ac:dyDescent="0.3">
      <c r="A21" t="s">
        <v>172</v>
      </c>
      <c r="B21" t="s">
        <v>184</v>
      </c>
      <c r="C21" t="s">
        <v>223</v>
      </c>
      <c r="D21">
        <v>1</v>
      </c>
      <c r="E21" s="9">
        <v>0.5</v>
      </c>
      <c r="F21" s="6">
        <f t="shared" si="2"/>
        <v>0.5</v>
      </c>
      <c r="I21" s="16" t="s">
        <v>39</v>
      </c>
      <c r="J21" s="20">
        <f>SUM(J19:J20)</f>
        <v>529.91274807692309</v>
      </c>
    </row>
    <row r="22" spans="1:10" x14ac:dyDescent="0.3">
      <c r="C22" t="s">
        <v>231</v>
      </c>
      <c r="D22">
        <v>1</v>
      </c>
      <c r="E22" s="9">
        <v>0</v>
      </c>
      <c r="F22" s="6">
        <f t="shared" ref="F22" si="3">+D22*E22</f>
        <v>0</v>
      </c>
      <c r="I22" s="16"/>
      <c r="J22" s="20"/>
    </row>
    <row r="23" spans="1:10" x14ac:dyDescent="0.3">
      <c r="C23" t="s">
        <v>230</v>
      </c>
      <c r="D23">
        <v>1</v>
      </c>
      <c r="E23" s="9">
        <v>55</v>
      </c>
      <c r="F23" s="6">
        <f t="shared" ref="F23" si="4">+D23*E23</f>
        <v>55</v>
      </c>
      <c r="I23" s="16"/>
      <c r="J23" s="20"/>
    </row>
    <row r="24" spans="1:10" x14ac:dyDescent="0.3">
      <c r="C24" t="s">
        <v>227</v>
      </c>
      <c r="D24">
        <v>0.5</v>
      </c>
      <c r="E24" s="9">
        <v>18</v>
      </c>
      <c r="F24" s="6">
        <f t="shared" ref="F24:F26" si="5">+D24*E24</f>
        <v>9</v>
      </c>
      <c r="I24" s="16"/>
      <c r="J24" s="20"/>
    </row>
    <row r="25" spans="1:10" x14ac:dyDescent="0.3">
      <c r="C25" t="s">
        <v>229</v>
      </c>
      <c r="D25">
        <v>1</v>
      </c>
      <c r="E25" s="9">
        <v>0</v>
      </c>
      <c r="F25" s="6">
        <f t="shared" si="5"/>
        <v>0</v>
      </c>
      <c r="I25" s="16"/>
      <c r="J25" s="20"/>
    </row>
    <row r="26" spans="1:10" x14ac:dyDescent="0.3">
      <c r="C26" t="s">
        <v>250</v>
      </c>
      <c r="D26">
        <v>1</v>
      </c>
      <c r="E26" s="9">
        <v>0.5</v>
      </c>
      <c r="F26" s="6">
        <f t="shared" si="5"/>
        <v>0.5</v>
      </c>
      <c r="I26" s="16"/>
      <c r="J26" s="20"/>
    </row>
    <row r="27" spans="1:10" x14ac:dyDescent="0.3">
      <c r="A27" s="2" t="s">
        <v>173</v>
      </c>
      <c r="B27" s="2" t="s">
        <v>185</v>
      </c>
      <c r="C27" s="2" t="s">
        <v>228</v>
      </c>
      <c r="D27" s="2">
        <v>0.3</v>
      </c>
      <c r="E27" s="10">
        <v>20</v>
      </c>
      <c r="F27" s="7">
        <f t="shared" si="2"/>
        <v>6</v>
      </c>
    </row>
    <row r="28" spans="1:10" hidden="1" x14ac:dyDescent="0.3">
      <c r="A28" t="s">
        <v>174</v>
      </c>
      <c r="B28" t="s">
        <v>186</v>
      </c>
      <c r="C28" s="2"/>
      <c r="D28" s="2"/>
      <c r="E28" s="10"/>
      <c r="F28" s="7">
        <f t="shared" si="2"/>
        <v>0</v>
      </c>
    </row>
    <row r="29" spans="1:10" x14ac:dyDescent="0.3">
      <c r="A29" t="s">
        <v>175</v>
      </c>
      <c r="B29" t="s">
        <v>49</v>
      </c>
      <c r="C29" s="5" t="s">
        <v>5</v>
      </c>
      <c r="E29" s="6"/>
      <c r="F29" s="15">
        <f>SUM(F18:F28)</f>
        <v>126</v>
      </c>
    </row>
    <row r="32" spans="1:10" x14ac:dyDescent="0.3">
      <c r="C32" t="s">
        <v>248</v>
      </c>
    </row>
  </sheetData>
  <pageMargins left="0.7" right="0.7" top="0.75" bottom="0.75" header="0.3" footer="0.3"/>
  <pageSetup paperSize="9" orientation="portrait" horizont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2"/>
  <sheetViews>
    <sheetView workbookViewId="0">
      <selection activeCell="L17" sqref="L17"/>
    </sheetView>
  </sheetViews>
  <sheetFormatPr defaultRowHeight="14.4" x14ac:dyDescent="0.3"/>
  <cols>
    <col min="1" max="2" width="2.33203125" customWidth="1"/>
    <col min="3" max="3" width="14.6640625" customWidth="1"/>
    <col min="4" max="4" width="11" bestFit="1" customWidth="1"/>
    <col min="5" max="5" width="12" customWidth="1"/>
  </cols>
  <sheetData>
    <row r="1" spans="1:5" x14ac:dyDescent="0.3">
      <c r="C1" s="2"/>
      <c r="D1" s="2" t="s">
        <v>11</v>
      </c>
      <c r="E1" s="8" t="s">
        <v>4</v>
      </c>
    </row>
    <row r="2" spans="1:5" x14ac:dyDescent="0.3">
      <c r="A2" t="s">
        <v>60</v>
      </c>
      <c r="B2" t="s">
        <v>205</v>
      </c>
      <c r="C2" s="21" t="s">
        <v>214</v>
      </c>
      <c r="D2" s="3">
        <v>1800</v>
      </c>
      <c r="E2" s="3">
        <f>+D2*12</f>
        <v>21600</v>
      </c>
    </row>
    <row r="3" spans="1:5" x14ac:dyDescent="0.3">
      <c r="A3" t="s">
        <v>61</v>
      </c>
      <c r="B3" t="s">
        <v>206</v>
      </c>
      <c r="C3" t="s">
        <v>12</v>
      </c>
      <c r="D3" s="3">
        <f>+D2</f>
        <v>1800</v>
      </c>
      <c r="E3" s="3">
        <f t="shared" ref="E3:E5" si="0">+D3*12</f>
        <v>21600</v>
      </c>
    </row>
    <row r="4" spans="1:5" x14ac:dyDescent="0.3">
      <c r="A4" t="s">
        <v>62</v>
      </c>
      <c r="B4" t="s">
        <v>207</v>
      </c>
      <c r="C4" t="s">
        <v>13</v>
      </c>
      <c r="D4" s="3">
        <v>100</v>
      </c>
      <c r="E4" s="3">
        <f t="shared" si="0"/>
        <v>1200</v>
      </c>
    </row>
    <row r="5" spans="1:5" x14ac:dyDescent="0.3">
      <c r="A5" t="s">
        <v>63</v>
      </c>
      <c r="B5" t="s">
        <v>208</v>
      </c>
      <c r="C5" t="s">
        <v>14</v>
      </c>
      <c r="D5" s="3">
        <f>20*5</f>
        <v>100</v>
      </c>
      <c r="E5" s="3">
        <f t="shared" si="0"/>
        <v>1200</v>
      </c>
    </row>
    <row r="6" spans="1:5" x14ac:dyDescent="0.3">
      <c r="A6" t="s">
        <v>64</v>
      </c>
      <c r="B6" t="s">
        <v>209</v>
      </c>
      <c r="C6" t="s">
        <v>15</v>
      </c>
      <c r="D6" s="3"/>
      <c r="E6" s="3">
        <v>2000</v>
      </c>
    </row>
    <row r="7" spans="1:5" x14ac:dyDescent="0.3">
      <c r="A7" t="s">
        <v>65</v>
      </c>
      <c r="B7" t="s">
        <v>210</v>
      </c>
      <c r="C7" s="2" t="s">
        <v>16</v>
      </c>
      <c r="D7" s="4"/>
      <c r="E7" s="4">
        <v>2000</v>
      </c>
    </row>
    <row r="8" spans="1:5" x14ac:dyDescent="0.3">
      <c r="A8" t="s">
        <v>66</v>
      </c>
      <c r="B8" t="s">
        <v>211</v>
      </c>
      <c r="C8" t="s">
        <v>17</v>
      </c>
      <c r="E8" s="31">
        <f>SUM(E2:E7)</f>
        <v>49600</v>
      </c>
    </row>
    <row r="11" spans="1:5" x14ac:dyDescent="0.3">
      <c r="A11" t="s">
        <v>67</v>
      </c>
      <c r="B11" t="s">
        <v>212</v>
      </c>
      <c r="C11" t="s">
        <v>18</v>
      </c>
      <c r="E11" s="29">
        <f>+TECHNOLOGY!D10*MARKETING!B6</f>
        <v>1560.0000000000002</v>
      </c>
    </row>
    <row r="12" spans="1:5" x14ac:dyDescent="0.3">
      <c r="A12" t="s">
        <v>68</v>
      </c>
      <c r="B12" t="s">
        <v>213</v>
      </c>
      <c r="C12" t="s">
        <v>148</v>
      </c>
      <c r="E12" s="9">
        <f>+E8/E11</f>
        <v>31.794871794871788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zoomScale="99" zoomScaleNormal="99" workbookViewId="0">
      <selection activeCell="D22" sqref="D22"/>
    </sheetView>
  </sheetViews>
  <sheetFormatPr defaultRowHeight="14.4" x14ac:dyDescent="0.3"/>
  <cols>
    <col min="1" max="2" width="1.44140625" customWidth="1"/>
    <col min="3" max="3" width="29.33203125" customWidth="1"/>
    <col min="4" max="4" width="14.109375" customWidth="1"/>
    <col min="6" max="6" width="13" customWidth="1"/>
  </cols>
  <sheetData>
    <row r="1" spans="1:7" x14ac:dyDescent="0.3">
      <c r="E1" t="s">
        <v>71</v>
      </c>
    </row>
    <row r="2" spans="1:7" x14ac:dyDescent="0.3">
      <c r="A2" s="21" t="str">
        <f>+B2</f>
        <v>ÉQUIPEMENT D'ACTIVITÉ</v>
      </c>
      <c r="B2" s="21" t="s">
        <v>69</v>
      </c>
      <c r="C2" s="8" t="s">
        <v>19</v>
      </c>
      <c r="D2" s="2"/>
      <c r="E2" s="2" t="s">
        <v>21</v>
      </c>
      <c r="F2" s="8" t="s">
        <v>22</v>
      </c>
    </row>
    <row r="3" spans="1:7" x14ac:dyDescent="0.3">
      <c r="A3" t="s">
        <v>106</v>
      </c>
      <c r="B3" t="s">
        <v>127</v>
      </c>
      <c r="C3" t="s">
        <v>86</v>
      </c>
      <c r="D3" s="3">
        <v>20000</v>
      </c>
      <c r="E3">
        <v>20</v>
      </c>
      <c r="F3" s="3">
        <f>+D3/E3</f>
        <v>1000</v>
      </c>
    </row>
    <row r="4" spans="1:7" x14ac:dyDescent="0.3">
      <c r="A4" t="s">
        <v>107</v>
      </c>
      <c r="B4" t="s">
        <v>128</v>
      </c>
      <c r="C4" t="s">
        <v>87</v>
      </c>
      <c r="D4" s="3">
        <v>30000</v>
      </c>
      <c r="E4">
        <v>20</v>
      </c>
      <c r="F4" s="3">
        <f t="shared" ref="F4:F24" si="0">+D4/E4</f>
        <v>1500</v>
      </c>
    </row>
    <row r="5" spans="1:7" x14ac:dyDescent="0.3">
      <c r="A5" t="s">
        <v>108</v>
      </c>
      <c r="B5" t="s">
        <v>129</v>
      </c>
      <c r="C5" t="s">
        <v>88</v>
      </c>
      <c r="D5" s="3">
        <v>1200</v>
      </c>
      <c r="E5">
        <v>20</v>
      </c>
      <c r="F5" s="3">
        <f t="shared" si="0"/>
        <v>60</v>
      </c>
    </row>
    <row r="6" spans="1:7" x14ac:dyDescent="0.3">
      <c r="A6" t="s">
        <v>109</v>
      </c>
      <c r="B6" t="s">
        <v>130</v>
      </c>
      <c r="C6" t="s">
        <v>89</v>
      </c>
      <c r="D6" s="3">
        <v>700</v>
      </c>
      <c r="E6">
        <v>20</v>
      </c>
      <c r="F6" s="3">
        <f t="shared" si="0"/>
        <v>35</v>
      </c>
    </row>
    <row r="7" spans="1:7" x14ac:dyDescent="0.3">
      <c r="A7" t="s">
        <v>110</v>
      </c>
      <c r="B7" t="s">
        <v>131</v>
      </c>
      <c r="C7" s="11" t="s">
        <v>90</v>
      </c>
      <c r="D7" s="12">
        <v>400</v>
      </c>
      <c r="E7">
        <v>20</v>
      </c>
      <c r="F7" s="12">
        <f t="shared" si="0"/>
        <v>20</v>
      </c>
    </row>
    <row r="8" spans="1:7" x14ac:dyDescent="0.3">
      <c r="A8" t="s">
        <v>111</v>
      </c>
      <c r="B8" t="s">
        <v>132</v>
      </c>
      <c r="C8" s="5" t="s">
        <v>91</v>
      </c>
      <c r="D8" s="12">
        <v>150</v>
      </c>
      <c r="E8">
        <v>20</v>
      </c>
      <c r="F8" s="12">
        <f t="shared" si="0"/>
        <v>7.5</v>
      </c>
    </row>
    <row r="9" spans="1:7" x14ac:dyDescent="0.3">
      <c r="A9" t="s">
        <v>112</v>
      </c>
      <c r="B9" t="s">
        <v>133</v>
      </c>
      <c r="C9" s="5" t="s">
        <v>92</v>
      </c>
      <c r="D9" s="12">
        <v>25</v>
      </c>
      <c r="E9" s="11">
        <v>3</v>
      </c>
      <c r="F9" s="12">
        <f t="shared" si="0"/>
        <v>8.3333333333333339</v>
      </c>
    </row>
    <row r="10" spans="1:7" x14ac:dyDescent="0.3">
      <c r="A10" t="s">
        <v>113</v>
      </c>
      <c r="B10" t="s">
        <v>134</v>
      </c>
      <c r="C10" s="5" t="s">
        <v>93</v>
      </c>
      <c r="D10" s="12">
        <v>20</v>
      </c>
      <c r="E10" s="11">
        <v>3</v>
      </c>
      <c r="F10" s="12">
        <f t="shared" si="0"/>
        <v>6.666666666666667</v>
      </c>
    </row>
    <row r="11" spans="1:7" x14ac:dyDescent="0.3">
      <c r="A11" t="s">
        <v>114</v>
      </c>
      <c r="B11" t="s">
        <v>135</v>
      </c>
      <c r="C11" s="5" t="s">
        <v>94</v>
      </c>
      <c r="D11" s="12">
        <v>30</v>
      </c>
      <c r="E11" s="11">
        <v>3</v>
      </c>
      <c r="F11" s="12">
        <f t="shared" si="0"/>
        <v>10</v>
      </c>
    </row>
    <row r="12" spans="1:7" x14ac:dyDescent="0.3">
      <c r="A12" t="s">
        <v>115</v>
      </c>
      <c r="B12" t="s">
        <v>136</v>
      </c>
      <c r="C12" s="5" t="s">
        <v>95</v>
      </c>
      <c r="D12" s="12">
        <v>25</v>
      </c>
      <c r="E12" s="11">
        <v>3</v>
      </c>
      <c r="F12" s="12">
        <f t="shared" si="0"/>
        <v>8.3333333333333339</v>
      </c>
    </row>
    <row r="13" spans="1:7" x14ac:dyDescent="0.3">
      <c r="A13" t="s">
        <v>116</v>
      </c>
      <c r="B13" t="s">
        <v>137</v>
      </c>
      <c r="C13" s="5" t="s">
        <v>96</v>
      </c>
      <c r="D13" s="12">
        <v>25</v>
      </c>
      <c r="E13" s="11">
        <v>3</v>
      </c>
      <c r="F13" s="12">
        <f t="shared" si="0"/>
        <v>8.3333333333333339</v>
      </c>
    </row>
    <row r="14" spans="1:7" ht="15.6" x14ac:dyDescent="0.3">
      <c r="A14" t="s">
        <v>117</v>
      </c>
      <c r="B14" t="s">
        <v>138</v>
      </c>
      <c r="C14" s="5" t="s">
        <v>97</v>
      </c>
      <c r="D14" s="12">
        <v>25</v>
      </c>
      <c r="E14" s="11">
        <v>3</v>
      </c>
      <c r="F14" s="12">
        <f t="shared" si="0"/>
        <v>8.3333333333333339</v>
      </c>
      <c r="G14" s="22"/>
    </row>
    <row r="15" spans="1:7" x14ac:dyDescent="0.3">
      <c r="A15" t="s">
        <v>118</v>
      </c>
      <c r="B15" t="s">
        <v>139</v>
      </c>
      <c r="C15" s="5" t="s">
        <v>99</v>
      </c>
      <c r="D15" s="12">
        <v>25</v>
      </c>
      <c r="E15" s="11">
        <v>3</v>
      </c>
      <c r="F15" s="12">
        <f t="shared" si="0"/>
        <v>8.3333333333333339</v>
      </c>
    </row>
    <row r="16" spans="1:7" x14ac:dyDescent="0.3">
      <c r="A16" t="s">
        <v>119</v>
      </c>
      <c r="B16" t="s">
        <v>140</v>
      </c>
      <c r="C16" s="5" t="s">
        <v>98</v>
      </c>
      <c r="D16" s="12">
        <v>50</v>
      </c>
      <c r="E16" s="11">
        <v>3</v>
      </c>
      <c r="F16" s="12">
        <f t="shared" si="0"/>
        <v>16.666666666666668</v>
      </c>
    </row>
    <row r="17" spans="1:6" x14ac:dyDescent="0.3">
      <c r="A17" t="s">
        <v>120</v>
      </c>
      <c r="B17" t="s">
        <v>141</v>
      </c>
      <c r="C17" s="5" t="s">
        <v>100</v>
      </c>
      <c r="D17" s="12">
        <v>10</v>
      </c>
      <c r="E17" s="11">
        <v>3</v>
      </c>
      <c r="F17" s="12">
        <f t="shared" si="0"/>
        <v>3.3333333333333335</v>
      </c>
    </row>
    <row r="18" spans="1:6" x14ac:dyDescent="0.3">
      <c r="A18" t="s">
        <v>121</v>
      </c>
      <c r="B18" t="s">
        <v>142</v>
      </c>
      <c r="C18" s="5" t="s">
        <v>102</v>
      </c>
      <c r="D18" s="12">
        <v>5</v>
      </c>
      <c r="E18" s="11">
        <v>3</v>
      </c>
      <c r="F18" s="12">
        <f t="shared" si="0"/>
        <v>1.6666666666666667</v>
      </c>
    </row>
    <row r="19" spans="1:6" x14ac:dyDescent="0.3">
      <c r="A19" t="s">
        <v>122</v>
      </c>
      <c r="B19" t="s">
        <v>143</v>
      </c>
      <c r="C19" s="5" t="s">
        <v>101</v>
      </c>
      <c r="D19" s="12">
        <v>5</v>
      </c>
      <c r="E19" s="11">
        <v>3</v>
      </c>
      <c r="F19" s="12">
        <f t="shared" si="0"/>
        <v>1.6666666666666667</v>
      </c>
    </row>
    <row r="20" spans="1:6" x14ac:dyDescent="0.3">
      <c r="A20" t="s">
        <v>123</v>
      </c>
      <c r="B20" t="s">
        <v>144</v>
      </c>
      <c r="C20" s="5" t="s">
        <v>103</v>
      </c>
      <c r="D20" s="12">
        <v>5</v>
      </c>
      <c r="E20" s="11">
        <v>3</v>
      </c>
      <c r="F20" s="12">
        <f t="shared" si="0"/>
        <v>1.6666666666666667</v>
      </c>
    </row>
    <row r="21" spans="1:6" x14ac:dyDescent="0.3">
      <c r="A21" t="s">
        <v>124</v>
      </c>
      <c r="B21" t="s">
        <v>145</v>
      </c>
      <c r="C21" s="5" t="s">
        <v>249</v>
      </c>
      <c r="D21" s="12">
        <v>250</v>
      </c>
      <c r="E21" s="11">
        <v>1</v>
      </c>
      <c r="F21" s="12">
        <f t="shared" si="0"/>
        <v>250</v>
      </c>
    </row>
    <row r="22" spans="1:6" x14ac:dyDescent="0.3">
      <c r="A22" t="s">
        <v>125</v>
      </c>
      <c r="B22" t="s">
        <v>146</v>
      </c>
      <c r="C22" s="5" t="s">
        <v>104</v>
      </c>
      <c r="D22" s="12">
        <v>5</v>
      </c>
      <c r="E22" s="11">
        <v>3</v>
      </c>
      <c r="F22" s="12">
        <f t="shared" si="0"/>
        <v>1.6666666666666667</v>
      </c>
    </row>
    <row r="23" spans="1:6" x14ac:dyDescent="0.3">
      <c r="A23" t="s">
        <v>125</v>
      </c>
      <c r="B23" t="s">
        <v>146</v>
      </c>
      <c r="C23" s="5" t="s">
        <v>104</v>
      </c>
      <c r="D23" s="12">
        <v>5</v>
      </c>
      <c r="E23" s="11">
        <v>3</v>
      </c>
      <c r="F23" s="12">
        <f t="shared" si="0"/>
        <v>1.6666666666666667</v>
      </c>
    </row>
    <row r="24" spans="1:6" x14ac:dyDescent="0.3">
      <c r="A24" t="s">
        <v>126</v>
      </c>
      <c r="B24" s="2" t="s">
        <v>147</v>
      </c>
      <c r="C24" s="13" t="s">
        <v>105</v>
      </c>
      <c r="D24" s="4">
        <v>5</v>
      </c>
      <c r="E24" s="2">
        <v>3</v>
      </c>
      <c r="F24" s="4">
        <f t="shared" si="0"/>
        <v>1.6666666666666667</v>
      </c>
    </row>
    <row r="25" spans="1:6" x14ac:dyDescent="0.3">
      <c r="B25" t="s">
        <v>66</v>
      </c>
      <c r="C25" t="s">
        <v>17</v>
      </c>
      <c r="D25" s="15">
        <f>SUM(D3:D24)</f>
        <v>52965</v>
      </c>
      <c r="F25" s="31">
        <f>SUM(F3:F24)</f>
        <v>2960.833333333333</v>
      </c>
    </row>
  </sheetData>
  <pageMargins left="0.7" right="0.7" top="0.75" bottom="0.75" header="0.3" footer="0.3"/>
  <pageSetup paperSize="9" orientation="portrait" horizont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E14"/>
  <sheetViews>
    <sheetView topLeftCell="A4" zoomScale="184" zoomScaleNormal="184" workbookViewId="0">
      <selection activeCell="E14" sqref="E14"/>
    </sheetView>
  </sheetViews>
  <sheetFormatPr defaultRowHeight="14.4" x14ac:dyDescent="0.3"/>
  <cols>
    <col min="1" max="2" width="3.109375" customWidth="1"/>
    <col min="3" max="3" width="25.33203125" customWidth="1"/>
    <col min="4" max="4" width="13" customWidth="1"/>
    <col min="5" max="5" width="14.5546875" customWidth="1"/>
  </cols>
  <sheetData>
    <row r="2" spans="1:5" x14ac:dyDescent="0.3">
      <c r="D2" t="s">
        <v>81</v>
      </c>
    </row>
    <row r="3" spans="1:5" ht="43.2" x14ac:dyDescent="0.3">
      <c r="A3" t="s">
        <v>188</v>
      </c>
      <c r="B3" t="s">
        <v>54</v>
      </c>
      <c r="C3" s="23" t="s">
        <v>187</v>
      </c>
      <c r="D3" s="2" t="s">
        <v>11</v>
      </c>
      <c r="E3" s="8" t="s">
        <v>24</v>
      </c>
    </row>
    <row r="4" spans="1:5" x14ac:dyDescent="0.3">
      <c r="A4" t="s">
        <v>189</v>
      </c>
      <c r="B4" t="s">
        <v>72</v>
      </c>
      <c r="C4" t="s">
        <v>23</v>
      </c>
      <c r="E4" s="3">
        <v>300</v>
      </c>
    </row>
    <row r="5" spans="1:5" x14ac:dyDescent="0.3">
      <c r="A5" t="s">
        <v>190</v>
      </c>
      <c r="B5" t="s">
        <v>73</v>
      </c>
      <c r="C5" t="str">
        <f>+MARKETING!A10</f>
        <v>Stroški trženja</v>
      </c>
      <c r="E5" s="6">
        <f>+MARKETING!B14</f>
        <v>6500</v>
      </c>
    </row>
    <row r="6" spans="1:5" x14ac:dyDescent="0.3">
      <c r="A6" t="s">
        <v>191</v>
      </c>
      <c r="B6" t="s">
        <v>74</v>
      </c>
      <c r="C6" t="s">
        <v>25</v>
      </c>
      <c r="D6" s="3">
        <v>1100</v>
      </c>
      <c r="E6" s="3">
        <f>+D6*12</f>
        <v>13200</v>
      </c>
    </row>
    <row r="7" spans="1:5" x14ac:dyDescent="0.3">
      <c r="A7" t="s">
        <v>192</v>
      </c>
      <c r="B7" t="s">
        <v>70</v>
      </c>
      <c r="C7" t="s">
        <v>20</v>
      </c>
      <c r="D7" s="3">
        <v>100</v>
      </c>
      <c r="E7" s="3">
        <f t="shared" ref="E7:E13" si="0">+D7*12</f>
        <v>1200</v>
      </c>
    </row>
    <row r="8" spans="1:5" x14ac:dyDescent="0.3">
      <c r="A8" t="s">
        <v>193</v>
      </c>
      <c r="B8" t="s">
        <v>75</v>
      </c>
      <c r="C8" t="s">
        <v>26</v>
      </c>
      <c r="D8" s="3">
        <v>120</v>
      </c>
      <c r="E8" s="3">
        <f t="shared" si="0"/>
        <v>1440</v>
      </c>
    </row>
    <row r="9" spans="1:5" x14ac:dyDescent="0.3">
      <c r="A9" t="s">
        <v>194</v>
      </c>
      <c r="B9" t="s">
        <v>76</v>
      </c>
      <c r="C9" t="s">
        <v>27</v>
      </c>
      <c r="D9" s="3">
        <v>60</v>
      </c>
      <c r="E9" s="3">
        <f t="shared" si="0"/>
        <v>720</v>
      </c>
    </row>
    <row r="10" spans="1:5" x14ac:dyDescent="0.3">
      <c r="A10" t="s">
        <v>195</v>
      </c>
      <c r="B10" t="s">
        <v>77</v>
      </c>
      <c r="C10" t="s">
        <v>28</v>
      </c>
      <c r="D10" s="3">
        <v>250</v>
      </c>
      <c r="E10" s="3">
        <f t="shared" si="0"/>
        <v>3000</v>
      </c>
    </row>
    <row r="11" spans="1:5" x14ac:dyDescent="0.3">
      <c r="A11" t="s">
        <v>196</v>
      </c>
      <c r="B11" t="s">
        <v>78</v>
      </c>
      <c r="C11" t="s">
        <v>29</v>
      </c>
      <c r="D11" s="3">
        <v>400</v>
      </c>
      <c r="E11" s="3">
        <f t="shared" si="0"/>
        <v>4800</v>
      </c>
    </row>
    <row r="12" spans="1:5" x14ac:dyDescent="0.3">
      <c r="A12" t="s">
        <v>197</v>
      </c>
      <c r="B12" t="s">
        <v>79</v>
      </c>
      <c r="C12" t="s">
        <v>30</v>
      </c>
      <c r="D12" s="3">
        <v>300</v>
      </c>
      <c r="E12" s="3">
        <f t="shared" si="0"/>
        <v>3600</v>
      </c>
    </row>
    <row r="13" spans="1:5" x14ac:dyDescent="0.3">
      <c r="A13" t="s">
        <v>198</v>
      </c>
      <c r="B13" t="s">
        <v>80</v>
      </c>
      <c r="C13" s="2" t="s">
        <v>31</v>
      </c>
      <c r="D13" s="4">
        <v>300</v>
      </c>
      <c r="E13" s="4">
        <f t="shared" si="0"/>
        <v>3600</v>
      </c>
    </row>
    <row r="14" spans="1:5" x14ac:dyDescent="0.3">
      <c r="D14" s="3"/>
      <c r="E14" s="31">
        <f>SUM(E4:E13)</f>
        <v>38360</v>
      </c>
    </row>
  </sheetData>
  <pageMargins left="0.7" right="0.7" top="0.75" bottom="0.75" header="0.3" footer="0.3"/>
  <pageSetup paperSize="9" orientation="portrait" horizontalDpi="1200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D6" sqref="D6"/>
    </sheetView>
  </sheetViews>
  <sheetFormatPr defaultRowHeight="14.4" x14ac:dyDescent="0.3"/>
  <cols>
    <col min="1" max="2" width="3.6640625" customWidth="1"/>
    <col min="3" max="3" width="23.33203125" customWidth="1"/>
    <col min="4" max="4" width="12" bestFit="1" customWidth="1"/>
  </cols>
  <sheetData>
    <row r="1" spans="1:4" x14ac:dyDescent="0.3">
      <c r="A1" t="s">
        <v>200</v>
      </c>
      <c r="B1" t="s">
        <v>82</v>
      </c>
      <c r="C1" s="8" t="s">
        <v>199</v>
      </c>
      <c r="D1" s="2"/>
    </row>
    <row r="2" spans="1:4" x14ac:dyDescent="0.3">
      <c r="A2" t="s">
        <v>201</v>
      </c>
      <c r="B2" t="s">
        <v>69</v>
      </c>
      <c r="C2" t="str">
        <f>+EQUIPMENT!C2</f>
        <v>OPREMA ZA DEJAVNOST</v>
      </c>
      <c r="D2" s="3">
        <f>+EQUIPMENT!D25</f>
        <v>52965</v>
      </c>
    </row>
    <row r="3" spans="1:4" x14ac:dyDescent="0.3">
      <c r="A3" t="s">
        <v>8</v>
      </c>
      <c r="B3" t="s">
        <v>48</v>
      </c>
      <c r="C3" t="str">
        <f>+TECHNOLOGY!C17</f>
        <v>MATERIAL</v>
      </c>
      <c r="D3" s="3">
        <f>(MARKETING!B6/12)*TECHNOLOGY!F29</f>
        <v>4200</v>
      </c>
    </row>
    <row r="4" spans="1:4" x14ac:dyDescent="0.3">
      <c r="A4" t="s">
        <v>188</v>
      </c>
      <c r="B4" t="s">
        <v>54</v>
      </c>
      <c r="C4" s="2" t="str">
        <f>+SERVICES!C3</f>
        <v>Storitve ki jih plačujemo drugim, da moje podjetje lahko obratuje</v>
      </c>
      <c r="D4" s="4">
        <f>+SERVICES!E14/12</f>
        <v>3196.6666666666665</v>
      </c>
    </row>
    <row r="5" spans="1:4" x14ac:dyDescent="0.3">
      <c r="A5" t="s">
        <v>49</v>
      </c>
      <c r="B5" t="s">
        <v>49</v>
      </c>
      <c r="C5" t="s">
        <v>5</v>
      </c>
      <c r="D5" s="31">
        <f>SUM(D2:D4)</f>
        <v>60361.666666666664</v>
      </c>
    </row>
    <row r="8" spans="1:4" x14ac:dyDescent="0.3">
      <c r="A8" t="s">
        <v>202</v>
      </c>
      <c r="B8" t="s">
        <v>83</v>
      </c>
      <c r="C8" t="s">
        <v>33</v>
      </c>
      <c r="D8" s="14">
        <v>0.2</v>
      </c>
    </row>
    <row r="9" spans="1:4" x14ac:dyDescent="0.3">
      <c r="A9" t="s">
        <v>203</v>
      </c>
      <c r="B9" t="s">
        <v>55</v>
      </c>
      <c r="C9" t="s">
        <v>34</v>
      </c>
      <c r="D9" s="9">
        <f>+D5*D8</f>
        <v>12072.333333333334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="141" zoomScaleNormal="141" workbookViewId="0">
      <selection activeCell="F13" sqref="F13"/>
    </sheetView>
  </sheetViews>
  <sheetFormatPr defaultRowHeight="14.4" x14ac:dyDescent="0.3"/>
  <cols>
    <col min="1" max="1" width="14.5546875" bestFit="1" customWidth="1"/>
    <col min="2" max="2" width="13.33203125" bestFit="1" customWidth="1"/>
    <col min="3" max="3" width="14.109375" customWidth="1"/>
    <col min="4" max="4" width="13.6640625" customWidth="1"/>
    <col min="5" max="5" width="13.109375" customWidth="1"/>
    <col min="6" max="6" width="15.44140625" customWidth="1"/>
  </cols>
  <sheetData>
    <row r="1" spans="1:6" x14ac:dyDescent="0.3">
      <c r="A1" t="s">
        <v>252</v>
      </c>
    </row>
    <row r="2" spans="1:6" x14ac:dyDescent="0.3">
      <c r="A2" t="s">
        <v>251</v>
      </c>
      <c r="B2" s="6">
        <f>LABOR!E8</f>
        <v>49600</v>
      </c>
      <c r="C2" s="6">
        <f>B2</f>
        <v>49600</v>
      </c>
      <c r="D2" s="6">
        <f>C2</f>
        <v>49600</v>
      </c>
      <c r="E2" s="6">
        <f>D2</f>
        <v>49600</v>
      </c>
      <c r="F2" s="6">
        <f>E2</f>
        <v>49600</v>
      </c>
    </row>
    <row r="3" spans="1:6" x14ac:dyDescent="0.3">
      <c r="A3" t="s">
        <v>253</v>
      </c>
      <c r="B3" s="6">
        <f>EQUIPMENT!F25</f>
        <v>2960.833333333333</v>
      </c>
      <c r="C3" s="6">
        <f t="shared" ref="C3:D7" si="0">B3</f>
        <v>2960.833333333333</v>
      </c>
      <c r="D3" s="6">
        <f t="shared" si="0"/>
        <v>2960.833333333333</v>
      </c>
      <c r="E3" s="6">
        <f t="shared" ref="E3:F3" si="1">D3</f>
        <v>2960.833333333333</v>
      </c>
      <c r="F3" s="6">
        <f t="shared" si="1"/>
        <v>2960.833333333333</v>
      </c>
    </row>
    <row r="4" spans="1:6" x14ac:dyDescent="0.3">
      <c r="A4" t="s">
        <v>254</v>
      </c>
      <c r="B4" s="6">
        <f>SERVICES!E14</f>
        <v>38360</v>
      </c>
      <c r="C4" s="6">
        <f t="shared" si="0"/>
        <v>38360</v>
      </c>
      <c r="D4" s="6">
        <f t="shared" si="0"/>
        <v>38360</v>
      </c>
      <c r="E4" s="6">
        <f t="shared" ref="E4:F4" si="2">D4</f>
        <v>38360</v>
      </c>
      <c r="F4" s="6">
        <f t="shared" si="2"/>
        <v>38360</v>
      </c>
    </row>
    <row r="5" spans="1:6" x14ac:dyDescent="0.3">
      <c r="A5" t="s">
        <v>255</v>
      </c>
      <c r="B5" s="6">
        <f>PROFIT!D9</f>
        <v>12072.333333333334</v>
      </c>
      <c r="C5" s="6">
        <f t="shared" si="0"/>
        <v>12072.333333333334</v>
      </c>
      <c r="D5" s="6">
        <f t="shared" si="0"/>
        <v>12072.333333333334</v>
      </c>
      <c r="E5" s="6">
        <f t="shared" ref="E5:F5" si="3">D5</f>
        <v>12072.333333333334</v>
      </c>
      <c r="F5" s="6">
        <f t="shared" si="3"/>
        <v>12072.333333333334</v>
      </c>
    </row>
    <row r="6" spans="1:6" x14ac:dyDescent="0.3">
      <c r="A6" t="s">
        <v>256</v>
      </c>
      <c r="C6" s="6">
        <f t="shared" si="0"/>
        <v>0</v>
      </c>
      <c r="D6" s="6">
        <f t="shared" si="0"/>
        <v>0</v>
      </c>
      <c r="E6" s="6">
        <f t="shared" ref="E6:F6" si="4">D6</f>
        <v>0</v>
      </c>
      <c r="F6" s="6">
        <f t="shared" si="4"/>
        <v>0</v>
      </c>
    </row>
    <row r="7" spans="1:6" x14ac:dyDescent="0.3">
      <c r="A7" t="s">
        <v>8</v>
      </c>
      <c r="B7" s="6">
        <f>TECHNOLOGY!F29</f>
        <v>126</v>
      </c>
      <c r="C7" s="6">
        <f t="shared" si="0"/>
        <v>126</v>
      </c>
      <c r="D7" s="6">
        <f t="shared" si="0"/>
        <v>126</v>
      </c>
      <c r="E7" s="6">
        <f t="shared" ref="E7:F7" si="5">D7</f>
        <v>126</v>
      </c>
      <c r="F7" s="6">
        <f t="shared" si="5"/>
        <v>126</v>
      </c>
    </row>
    <row r="8" spans="1:6" x14ac:dyDescent="0.3">
      <c r="A8" s="32" t="s">
        <v>257</v>
      </c>
      <c r="B8" s="32">
        <v>1</v>
      </c>
      <c r="C8" s="25">
        <v>50</v>
      </c>
      <c r="D8" s="25">
        <v>399</v>
      </c>
      <c r="E8">
        <v>800</v>
      </c>
      <c r="F8">
        <v>1200</v>
      </c>
    </row>
    <row r="9" spans="1:6" x14ac:dyDescent="0.3">
      <c r="A9" t="s">
        <v>258</v>
      </c>
      <c r="B9" s="6">
        <f>(B2+B3+B4+B5)+B7*B8</f>
        <v>103119.16666666667</v>
      </c>
      <c r="C9" s="6">
        <f>(C2+C3+C4+C5)+C7*C8</f>
        <v>109293.16666666667</v>
      </c>
      <c r="D9" s="6">
        <f>(D2+D3+D4+D5)+D7*D8</f>
        <v>153267.16666666669</v>
      </c>
      <c r="E9" s="6">
        <f>(E2+E3+E4+E5)+E7*E8</f>
        <v>203793.16666666669</v>
      </c>
      <c r="F9" s="6">
        <f>(F2+F3+F4+F5)+F7*F8</f>
        <v>254193.16666666669</v>
      </c>
    </row>
    <row r="10" spans="1:6" x14ac:dyDescent="0.3">
      <c r="A10" t="s">
        <v>259</v>
      </c>
      <c r="B10" s="6">
        <f>B9/B8</f>
        <v>103119.16666666667</v>
      </c>
      <c r="C10" s="6">
        <f>C9/C8</f>
        <v>2185.8633333333332</v>
      </c>
      <c r="D10" s="6">
        <f>D9/D8</f>
        <v>384.12823725981627</v>
      </c>
      <c r="E10" s="6">
        <f>E9/E8</f>
        <v>254.74145833333336</v>
      </c>
      <c r="F10" s="6">
        <f>F9/F8</f>
        <v>211.82763888888891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7</vt:i4>
      </vt:variant>
    </vt:vector>
  </HeadingPairs>
  <TitlesOfParts>
    <vt:vector size="7" baseType="lpstr">
      <vt:lpstr>MARKETING</vt:lpstr>
      <vt:lpstr>TECHNOLOGY</vt:lpstr>
      <vt:lpstr>LABOR</vt:lpstr>
      <vt:lpstr>EQUIPMENT</vt:lpstr>
      <vt:lpstr>SERVICES</vt:lpstr>
      <vt:lpstr>PROFIT</vt:lpstr>
      <vt:lpstr>točka preloma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SPSŠB Ljubljana</dc:creator>
  <cp:lastModifiedBy>SIC Ljubljana</cp:lastModifiedBy>
  <dcterms:created xsi:type="dcterms:W3CDTF">2022-04-07T12:53:52Z</dcterms:created>
  <dcterms:modified xsi:type="dcterms:W3CDTF">2024-09-25T12:00:30Z</dcterms:modified>
</cp:coreProperties>
</file>