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PD 4T\"/>
    </mc:Choice>
  </mc:AlternateContent>
  <bookViews>
    <workbookView xWindow="0" yWindow="0" windowWidth="9420" windowHeight="5772" activeTab="5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  <sheet name="DDV stopn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19" i="5"/>
  <c r="C20" i="5"/>
  <c r="C16" i="5"/>
  <c r="C14" i="5"/>
  <c r="C13" i="5"/>
  <c r="C5" i="5"/>
  <c r="J11" i="1" l="1"/>
  <c r="D12" i="3"/>
  <c r="C9" i="5"/>
  <c r="B6" i="4"/>
  <c r="B12" i="4"/>
  <c r="B11" i="4"/>
  <c r="B3" i="4"/>
  <c r="D16" i="3"/>
  <c r="J5" i="1"/>
  <c r="J6" i="1"/>
  <c r="J7" i="1"/>
  <c r="J8" i="1"/>
  <c r="J9" i="1"/>
  <c r="J10" i="1"/>
  <c r="J12" i="1"/>
  <c r="J13" i="1"/>
  <c r="J14" i="1"/>
  <c r="J15" i="1"/>
  <c r="J16" i="1"/>
  <c r="J17" i="1"/>
  <c r="J18" i="1"/>
  <c r="B10" i="2"/>
  <c r="C9" i="7"/>
  <c r="D8" i="3"/>
  <c r="D5" i="3"/>
  <c r="D6" i="3"/>
  <c r="D7" i="3"/>
  <c r="D17" i="3"/>
  <c r="D15" i="3"/>
  <c r="D14" i="3"/>
  <c r="D18" i="3"/>
  <c r="N5" i="1" l="1"/>
  <c r="N6" i="1" s="1"/>
  <c r="G3" i="5"/>
  <c r="N7" i="1"/>
  <c r="N8" i="1" l="1"/>
  <c r="D22" i="3"/>
  <c r="D13" i="3"/>
  <c r="D11" i="3"/>
  <c r="B19" i="3"/>
  <c r="F22" i="8" l="1"/>
  <c r="F24" i="8" s="1"/>
  <c r="F20" i="8"/>
  <c r="A10" i="8" l="1"/>
  <c r="B10" i="8"/>
  <c r="C10" i="8"/>
  <c r="A11" i="8"/>
  <c r="B11" i="8"/>
  <c r="C11" i="8"/>
  <c r="A12" i="8"/>
  <c r="B12" i="8"/>
  <c r="C12" i="8"/>
  <c r="A13" i="8"/>
  <c r="B13" i="8"/>
  <c r="C13" i="8"/>
  <c r="D13" i="8"/>
  <c r="F13" i="8" s="1"/>
  <c r="A14" i="8"/>
  <c r="B14" i="8"/>
  <c r="C14" i="8"/>
  <c r="A15" i="8"/>
  <c r="B15" i="8"/>
  <c r="C15" i="8"/>
  <c r="D15" i="8"/>
  <c r="F15" i="8" s="1"/>
  <c r="A16" i="8"/>
  <c r="B16" i="8"/>
  <c r="C16" i="8"/>
  <c r="B17" i="8"/>
  <c r="C17" i="8"/>
  <c r="A3" i="8"/>
  <c r="B3" i="8"/>
  <c r="C3" i="8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4" i="8" l="1"/>
  <c r="G5" i="8"/>
  <c r="G15" i="8"/>
  <c r="G13" i="8"/>
  <c r="G6" i="8"/>
  <c r="D16" i="8"/>
  <c r="F16" i="8" s="1"/>
  <c r="G16" i="8" s="1"/>
  <c r="O8" i="1" l="1"/>
  <c r="C8" i="5"/>
  <c r="C15" i="5"/>
  <c r="C17" i="5"/>
  <c r="C7" i="5"/>
  <c r="C4" i="5"/>
  <c r="C3" i="5"/>
  <c r="C19" i="1"/>
  <c r="D21" i="7"/>
  <c r="D10" i="3"/>
  <c r="D9" i="3"/>
  <c r="D4" i="3"/>
  <c r="D3" i="3"/>
  <c r="D2" i="3"/>
  <c r="B23" i="2"/>
  <c r="C12" i="5" s="1"/>
  <c r="D10" i="8"/>
  <c r="F10" i="8" s="1"/>
  <c r="G10" i="8" s="1"/>
  <c r="D11" i="8"/>
  <c r="F11" i="8" s="1"/>
  <c r="G11" i="8" s="1"/>
  <c r="D12" i="8"/>
  <c r="F12" i="8" s="1"/>
  <c r="G12" i="8" s="1"/>
  <c r="D14" i="8"/>
  <c r="F14" i="8" s="1"/>
  <c r="G14" i="8" s="1"/>
  <c r="J3" i="1"/>
  <c r="D28" i="1"/>
  <c r="B26" i="1"/>
  <c r="B25" i="1"/>
  <c r="B24" i="1"/>
  <c r="B23" i="1"/>
  <c r="D23" i="1" s="1"/>
  <c r="B22" i="1"/>
  <c r="D22" i="1" s="1"/>
  <c r="D9" i="8"/>
  <c r="F9" i="8" s="1"/>
  <c r="G9" i="8" s="1"/>
  <c r="D8" i="8"/>
  <c r="F8" i="8" s="1"/>
  <c r="G8" i="8" s="1"/>
  <c r="D7" i="8"/>
  <c r="F7" i="8" s="1"/>
  <c r="G7" i="8" s="1"/>
  <c r="J4" i="1"/>
  <c r="D3" i="8" s="1"/>
  <c r="F3" i="8" s="1"/>
  <c r="B4" i="4" l="1"/>
  <c r="B5" i="4" s="1"/>
  <c r="D4" i="1" s="1"/>
  <c r="E4" i="1" s="1"/>
  <c r="G4" i="5"/>
  <c r="G5" i="5" s="1"/>
  <c r="D23" i="3"/>
  <c r="D24" i="3" s="1"/>
  <c r="F17" i="8"/>
  <c r="G3" i="8"/>
  <c r="G17" i="8" s="1"/>
  <c r="D19" i="3"/>
  <c r="M6" i="1" s="1"/>
  <c r="O6" i="1" s="1"/>
  <c r="C21" i="5"/>
  <c r="G7" i="5" s="1"/>
  <c r="B16" i="7"/>
  <c r="B9" i="4"/>
  <c r="J19" i="1"/>
  <c r="D17" i="8" s="1"/>
  <c r="C7" i="6" l="1"/>
  <c r="E7" i="6" s="1"/>
  <c r="M5" i="1"/>
  <c r="O5" i="1" s="1"/>
  <c r="C24" i="1" s="1"/>
  <c r="D25" i="3"/>
  <c r="C23" i="1"/>
  <c r="E23" i="1" s="1"/>
  <c r="C6" i="6"/>
  <c r="E6" i="6" s="1"/>
  <c r="E3" i="6"/>
  <c r="C25" i="1"/>
  <c r="E19" i="1" l="1"/>
  <c r="C5" i="6" l="1"/>
  <c r="E5" i="6" s="1"/>
  <c r="E8" i="6" s="1"/>
  <c r="E10" i="6" s="1"/>
  <c r="M7" i="1" s="1"/>
  <c r="O7" i="1" l="1"/>
  <c r="D25" i="7"/>
  <c r="C26" i="1" l="1"/>
  <c r="O9" i="1"/>
  <c r="E22" i="1" l="1"/>
  <c r="E27" i="1" s="1"/>
  <c r="E28" i="1" s="1"/>
  <c r="E29" i="1" s="1"/>
  <c r="C27" i="1"/>
  <c r="C29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<sst xmlns="http://schemas.openxmlformats.org/spreadsheetml/2006/main" count="193" uniqueCount="187">
  <si>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</si>
  <si>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</si>
  <si>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</si>
  <si>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</si>
  <si>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</si>
  <si>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</si>
  <si>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</si>
  <si>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</si>
  <si>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</si>
  <si>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</si>
  <si>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</si>
  <si>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</si>
  <si>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</si>
  <si>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</si>
  <si>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</si>
  <si>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</si>
  <si>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</si>
  <si>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</si>
  <si>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</si>
  <si>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</si>
  <si>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</si>
  <si>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</si>
  <si>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</si>
  <si>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</si>
  <si>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</si>
  <si>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</si>
  <si>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</si>
  <si>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</si>
  <si>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</si>
  <si>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</si>
  <si>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</si>
  <si>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</si>
  <si>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</si>
  <si>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</si>
  <si>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</si>
  <si>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</si>
  <si>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</si>
  <si>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</si>
  <si>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</si>
  <si>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</si>
  <si>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</si>
  <si>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</si>
  <si>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</si>
  <si>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</si>
  <si>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</si>
  <si>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</si>
  <si>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</si>
  <si>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</si>
  <si>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</si>
  <si>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</si>
  <si>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</si>
  <si>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</si>
  <si>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</si>
  <si>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</si>
  <si>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</si>
  <si>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</si>
  <si>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</si>
  <si>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</si>
  <si>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</si>
  <si>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</si>
  <si>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</si>
  <si>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</si>
  <si>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</si>
  <si>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</si>
  <si>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</si>
  <si>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</si>
  <si>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</si>
  <si>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</si>
  <si>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</si>
  <si>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</si>
  <si>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</si>
  <si>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</si>
  <si>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</si>
  <si>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</si>
  <si>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</si>
  <si>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</si>
  <si>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</si>
  <si>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</si>
  <si>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</si>
  <si>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</si>
  <si>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</si>
  <si>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</si>
  <si>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</si>
  <si>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</si>
  <si>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</si>
  <si>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</si>
  <si>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</si>
  <si>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</si>
  <si>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</si>
  <si>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</si>
  <si>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</si>
  <si>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</si>
  <si>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</si>
  <si>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</si>
  <si>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</si>
  <si>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</si>
  <si>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</si>
  <si>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</si>
  <si>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0.5</t>
  </si>
  <si>
    <t>Predstavitev proizvoda oz. storitve, podjetja in panoge (predstavitev panoge, v katero spada podjetje, opis podjetja – statusne oblike., opis izdelkov ali storitev, strategijo vstopa na trg in rasti podjetja)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</si>
  <si>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</si>
  <si>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</si>
  <si>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</si>
  <si>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</si>
  <si>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</si>
  <si>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</si>
  <si>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</si>
  <si>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</si>
  <si>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</si>
  <si>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</si>
  <si>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</si>
  <si>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</si>
  <si>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</si>
  <si>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</si>
  <si>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</si>
  <si>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</si>
  <si>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</si>
  <si>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</si>
  <si>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</si>
  <si>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</si>
  <si>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</si>
  <si>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</si>
  <si>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</si>
  <si>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</si>
  <si>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Delavnico bom najel.</t>
  </si>
  <si>
    <t>Spletna stran o moji proizvodnji</t>
  </si>
  <si>
    <t>Zaposlen bi bil sam</t>
  </si>
  <si>
    <t>Najemnina</t>
  </si>
  <si>
    <t>Direktno trženje</t>
  </si>
  <si>
    <t>Spletna stran</t>
  </si>
  <si>
    <t>Število ur/kupcev letno</t>
  </si>
  <si>
    <t>POPRAVILO Osebnih vozil</t>
  </si>
  <si>
    <t>IGLIČ AVTO CENTER</t>
  </si>
  <si>
    <t>Količina vozil ki jih bom servisiral</t>
  </si>
  <si>
    <t>Oglas na radiu</t>
  </si>
  <si>
    <t>FC stran</t>
  </si>
  <si>
    <t>Jumbo plakat</t>
  </si>
  <si>
    <t>s.p.</t>
  </si>
  <si>
    <t>Servis kmetijskih strojev</t>
  </si>
  <si>
    <t xml:space="preserve">Svojega denarja bom vložil 5.000€ </t>
  </si>
  <si>
    <t>Centrirka za menjavo gum</t>
  </si>
  <si>
    <t>Dvigalo</t>
  </si>
  <si>
    <t>Varilnik MIG/MAG</t>
  </si>
  <si>
    <t>Računalnik + Diagnostika Bosch</t>
  </si>
  <si>
    <t>TEXA menjava plina klime</t>
  </si>
  <si>
    <t>Črpalka za olje</t>
  </si>
  <si>
    <t>Vijačniki baterijski, torna žaga</t>
  </si>
  <si>
    <t>Steberni vrtalni stroj</t>
  </si>
  <si>
    <t>Kolutni brus</t>
  </si>
  <si>
    <t>Stružnica za diske - prenosna</t>
  </si>
  <si>
    <t>Stružnica + Rezkalni stroj</t>
  </si>
  <si>
    <t>servis in popravila  na leto</t>
  </si>
  <si>
    <t>osebnih vozil</t>
  </si>
  <si>
    <t>Žarnica</t>
  </si>
  <si>
    <t>Jermen</t>
  </si>
  <si>
    <t>Filter olja</t>
  </si>
  <si>
    <t>Filter zraka</t>
  </si>
  <si>
    <t>Filter kabina</t>
  </si>
  <si>
    <t>Tesnilka</t>
  </si>
  <si>
    <t>Olje</t>
  </si>
  <si>
    <t>Izpustni vijak</t>
  </si>
  <si>
    <t>Zavorne ploščice</t>
  </si>
  <si>
    <t>Svečke</t>
  </si>
  <si>
    <t>Vodna črpalka</t>
  </si>
  <si>
    <t>Kabel svečk kpl</t>
  </si>
  <si>
    <t>Hladilna tekočina</t>
  </si>
  <si>
    <t>Zavorna tekočina</t>
  </si>
  <si>
    <t>Tiskalnik</t>
  </si>
  <si>
    <t>božičnica</t>
  </si>
  <si>
    <t>malica</t>
  </si>
  <si>
    <t>prevoz</t>
  </si>
  <si>
    <t>Reklama na radio</t>
  </si>
  <si>
    <t>Kabel</t>
  </si>
  <si>
    <t>Vijak za olje</t>
  </si>
  <si>
    <t>Redni servis vozil</t>
  </si>
  <si>
    <t>Ličanje</t>
  </si>
  <si>
    <t>Trženje letos</t>
  </si>
  <si>
    <t>Stroški trženja sejem</t>
  </si>
  <si>
    <t>Reprezentanca</t>
  </si>
  <si>
    <t>Čiščenje prostorov</t>
  </si>
  <si>
    <t>Bencin</t>
  </si>
  <si>
    <t>Obresti</t>
  </si>
  <si>
    <t>Varovanje</t>
  </si>
  <si>
    <t>Kupcev letno</t>
  </si>
  <si>
    <t>Ur na kupca</t>
  </si>
  <si>
    <t>Letno ur</t>
  </si>
  <si>
    <t>Stroški na 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</si>
</sst>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  <xf numFmtId="0" fontId="2" fillId="0" borderId="7" xfId="0" applyFont="1" applyBorder="1"/>
    <xf numFmtId="44" fontId="18" fillId="0" borderId="0" xfId="1" applyFont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21</xdr:row>
      <xdr:rowOff>99060</xdr:rowOff>
    </xdr:from>
    <xdr:to>
      <xdr:col>4</xdr:col>
      <xdr:colOff>350520</xdr:colOff>
      <xdr:row>23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21</xdr:row>
      <xdr:rowOff>129540</xdr:rowOff>
    </xdr:from>
    <xdr:to>
      <xdr:col>4</xdr:col>
      <xdr:colOff>441960</xdr:colOff>
      <xdr:row>24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21</xdr:row>
      <xdr:rowOff>137160</xdr:rowOff>
    </xdr:from>
    <xdr:to>
      <xdr:col>4</xdr:col>
      <xdr:colOff>502920</xdr:colOff>
      <xdr:row>25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zoomScale="95" zoomScaleNormal="95" workbookViewId="0">
      <selection activeCell="B16" sqref="B16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3" t="s">
        <v>72</v>
      </c>
    </row>
    <row r="2" spans="1:8" x14ac:dyDescent="0.3">
      <c r="A2">
        <v>1</v>
      </c>
      <c r="B2" t="s">
        <v>122</v>
      </c>
    </row>
    <row r="3" spans="1:8" ht="21" x14ac:dyDescent="0.4">
      <c r="B3" s="48" t="s">
        <v>131</v>
      </c>
      <c r="E3" t="s">
        <v>123</v>
      </c>
      <c r="F3" s="52" t="s">
        <v>132</v>
      </c>
    </row>
    <row r="4" spans="1:8" x14ac:dyDescent="0.3">
      <c r="A4">
        <v>2</v>
      </c>
      <c r="B4" t="s">
        <v>99</v>
      </c>
    </row>
    <row r="5" spans="1:8" x14ac:dyDescent="0.3">
      <c r="B5" s="48" t="s">
        <v>174</v>
      </c>
      <c r="C5" s="41"/>
    </row>
    <row r="6" spans="1:8" x14ac:dyDescent="0.3">
      <c r="B6" s="48" t="s">
        <v>124</v>
      </c>
      <c r="C6" s="41"/>
    </row>
    <row r="7" spans="1:8" x14ac:dyDescent="0.3">
      <c r="A7">
        <v>3</v>
      </c>
      <c r="B7" t="s">
        <v>73</v>
      </c>
    </row>
    <row r="8" spans="1:8" x14ac:dyDescent="0.3">
      <c r="B8" s="48" t="s">
        <v>133</v>
      </c>
    </row>
    <row r="9" spans="1:8" ht="18" x14ac:dyDescent="0.35">
      <c r="B9" s="49" t="s">
        <v>90</v>
      </c>
      <c r="C9" s="43">
        <f>+'3. TRG'!B10</f>
        <v>320</v>
      </c>
    </row>
    <row r="10" spans="1:8" x14ac:dyDescent="0.3">
      <c r="B10" s="41"/>
    </row>
    <row r="11" spans="1:8" x14ac:dyDescent="0.3">
      <c r="A11">
        <v>4</v>
      </c>
      <c r="B11" t="s">
        <v>74</v>
      </c>
    </row>
    <row r="12" spans="1:8" x14ac:dyDescent="0.3">
      <c r="B12" s="48" t="s">
        <v>134</v>
      </c>
      <c r="C12" t="s">
        <v>135</v>
      </c>
      <c r="D12" t="s">
        <v>136</v>
      </c>
    </row>
    <row r="13" spans="1:8" x14ac:dyDescent="0.3">
      <c r="B13" s="48" t="s">
        <v>125</v>
      </c>
    </row>
    <row r="14" spans="1:8" x14ac:dyDescent="0.3">
      <c r="A14">
        <v>5</v>
      </c>
      <c r="B14" t="s">
        <v>75</v>
      </c>
    </row>
    <row r="15" spans="1:8" x14ac:dyDescent="0.3">
      <c r="B15" s="48" t="s">
        <v>88</v>
      </c>
      <c r="C15" s="48"/>
      <c r="D15" s="48"/>
    </row>
    <row r="16" spans="1:8" ht="15.6" x14ac:dyDescent="0.3">
      <c r="B16" s="42">
        <f>+'2. TEHNOLOGIJA'!C19*'3. TRG'!B10</f>
        <v>1920</v>
      </c>
      <c r="C16" s="41" t="s">
        <v>76</v>
      </c>
      <c r="E16" s="48" t="s">
        <v>126</v>
      </c>
      <c r="F16" s="41"/>
      <c r="G16" s="41"/>
      <c r="H16" s="41"/>
    </row>
    <row r="17" spans="1:8" x14ac:dyDescent="0.3">
      <c r="B17" s="50" t="s">
        <v>77</v>
      </c>
      <c r="C17" s="48"/>
      <c r="D17" s="48"/>
      <c r="E17" s="50" t="s">
        <v>137</v>
      </c>
      <c r="F17" s="41"/>
      <c r="H17" s="41"/>
    </row>
    <row r="18" spans="1:8" x14ac:dyDescent="0.3">
      <c r="A18">
        <v>6</v>
      </c>
      <c r="B18" t="s">
        <v>78</v>
      </c>
    </row>
    <row r="19" spans="1:8" x14ac:dyDescent="0.3">
      <c r="B19" s="48" t="s">
        <v>138</v>
      </c>
    </row>
    <row r="20" spans="1:8" x14ac:dyDescent="0.3">
      <c r="A20">
        <v>7</v>
      </c>
      <c r="B20" t="s">
        <v>79</v>
      </c>
    </row>
    <row r="21" spans="1:8" x14ac:dyDescent="0.3">
      <c r="B21" s="48" t="s">
        <v>80</v>
      </c>
      <c r="D21" s="5">
        <f>+'4. OPREMA'!B19</f>
        <v>60450</v>
      </c>
      <c r="F21" s="5"/>
    </row>
    <row r="22" spans="1:8" x14ac:dyDescent="0.3">
      <c r="A22">
        <v>8</v>
      </c>
      <c r="B22" t="s">
        <v>81</v>
      </c>
    </row>
    <row r="23" spans="1:8" x14ac:dyDescent="0.3">
      <c r="B23" s="48" t="s">
        <v>82</v>
      </c>
      <c r="C23" s="51">
        <v>44743</v>
      </c>
    </row>
    <row r="24" spans="1:8" x14ac:dyDescent="0.3">
      <c r="A24">
        <v>9</v>
      </c>
      <c r="B24" t="s">
        <v>83</v>
      </c>
    </row>
    <row r="25" spans="1:8" x14ac:dyDescent="0.3">
      <c r="B25" s="48" t="s">
        <v>84</v>
      </c>
      <c r="D25" s="26">
        <f>+'7. DOBICEK'!E10</f>
        <v>32166.944444444438</v>
      </c>
      <c r="E25" t="s">
        <v>97</v>
      </c>
      <c r="F25" s="26"/>
    </row>
    <row r="26" spans="1:8" x14ac:dyDescent="0.3">
      <c r="A26">
        <v>10</v>
      </c>
      <c r="B26" t="s">
        <v>85</v>
      </c>
    </row>
    <row r="27" spans="1:8" x14ac:dyDescent="0.3">
      <c r="B27" s="48" t="s">
        <v>91</v>
      </c>
    </row>
    <row r="28" spans="1:8" x14ac:dyDescent="0.3">
      <c r="A28">
        <v>11</v>
      </c>
      <c r="B28" t="s">
        <v>86</v>
      </c>
    </row>
    <row r="29" spans="1:8" x14ac:dyDescent="0.3">
      <c r="B29" s="48" t="s">
        <v>139</v>
      </c>
    </row>
    <row r="30" spans="1:8" x14ac:dyDescent="0.3">
      <c r="A30">
        <v>12</v>
      </c>
      <c r="B30" t="s">
        <v>87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C13" sqref="C13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8.109375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30</v>
      </c>
      <c r="C1" s="2" t="s">
        <v>1</v>
      </c>
      <c r="D1" s="1"/>
    </row>
    <row r="2" spans="1:17" ht="18" x14ac:dyDescent="0.35">
      <c r="A2" s="1" t="s">
        <v>0</v>
      </c>
      <c r="B2" t="s">
        <v>100</v>
      </c>
      <c r="C2" s="1"/>
      <c r="D2" s="1"/>
      <c r="E2" s="1"/>
      <c r="F2" s="3"/>
      <c r="G2" s="1" t="s">
        <v>101</v>
      </c>
      <c r="H2" s="1"/>
      <c r="I2" s="1"/>
      <c r="J2" s="1"/>
      <c r="K2" s="1"/>
      <c r="L2" s="2" t="s">
        <v>15</v>
      </c>
      <c r="M2" s="1"/>
      <c r="Q2" s="4"/>
    </row>
    <row r="3" spans="1:17" x14ac:dyDescent="0.3">
      <c r="B3" s="54" t="s">
        <v>2</v>
      </c>
      <c r="C3" s="22" t="s">
        <v>103</v>
      </c>
      <c r="D3" s="22" t="s">
        <v>104</v>
      </c>
      <c r="E3" s="22" t="s">
        <v>12</v>
      </c>
      <c r="G3" s="54" t="s">
        <v>3</v>
      </c>
      <c r="H3" s="22" t="s">
        <v>4</v>
      </c>
      <c r="I3" s="22" t="s">
        <v>13</v>
      </c>
      <c r="J3" s="22" t="str">
        <f>+E3</f>
        <v>Znesek (€)</v>
      </c>
      <c r="Q3" s="4"/>
    </row>
    <row r="4" spans="1:17" x14ac:dyDescent="0.3">
      <c r="B4" t="s">
        <v>110</v>
      </c>
      <c r="C4">
        <v>6</v>
      </c>
      <c r="D4" s="26">
        <f>+'5. PLAČE'!B5</f>
        <v>22.416666666666668</v>
      </c>
      <c r="E4" s="5">
        <f>+C4*D4</f>
        <v>134.5</v>
      </c>
      <c r="G4" t="s">
        <v>153</v>
      </c>
      <c r="H4">
        <v>1</v>
      </c>
      <c r="I4">
        <v>3</v>
      </c>
      <c r="J4" s="5">
        <f t="shared" ref="J4:J18" si="0">+H4*I4</f>
        <v>3</v>
      </c>
      <c r="L4" s="1" t="s">
        <v>46</v>
      </c>
      <c r="M4" s="1" t="s">
        <v>44</v>
      </c>
      <c r="N4" s="1" t="s">
        <v>130</v>
      </c>
      <c r="O4" s="1" t="s">
        <v>45</v>
      </c>
      <c r="P4" s="9"/>
      <c r="Q4" s="4"/>
    </row>
    <row r="5" spans="1:17" x14ac:dyDescent="0.3">
      <c r="E5" s="5"/>
      <c r="G5" t="s">
        <v>154</v>
      </c>
      <c r="H5">
        <v>1</v>
      </c>
      <c r="I5">
        <v>35</v>
      </c>
      <c r="J5" s="5">
        <f t="shared" si="0"/>
        <v>35</v>
      </c>
      <c r="L5" s="6" t="s">
        <v>14</v>
      </c>
      <c r="M5" s="5">
        <f>+'6. STROSKI'!C21</f>
        <v>25460</v>
      </c>
      <c r="N5" s="34">
        <f>+'3. TRG'!B10</f>
        <v>320</v>
      </c>
      <c r="O5" s="7">
        <f>+M5/N5</f>
        <v>79.5625</v>
      </c>
      <c r="P5" s="5"/>
      <c r="Q5" s="4"/>
    </row>
    <row r="6" spans="1:17" x14ac:dyDescent="0.3">
      <c r="E6" s="5"/>
      <c r="G6" t="s">
        <v>163</v>
      </c>
      <c r="H6">
        <v>1</v>
      </c>
      <c r="I6">
        <v>30</v>
      </c>
      <c r="J6" s="5">
        <f t="shared" si="0"/>
        <v>30</v>
      </c>
      <c r="L6" s="6" t="s">
        <v>102</v>
      </c>
      <c r="M6" s="5">
        <f>+'4. OPREMA'!D19</f>
        <v>6651.1111111111104</v>
      </c>
      <c r="N6" s="34">
        <f>+N5</f>
        <v>320</v>
      </c>
      <c r="O6" s="7">
        <f>+M6/N6</f>
        <v>20.784722222222221</v>
      </c>
      <c r="P6" s="5"/>
      <c r="Q6" s="4"/>
    </row>
    <row r="7" spans="1:17" ht="15.75" customHeight="1" x14ac:dyDescent="0.3">
      <c r="E7" s="5"/>
      <c r="G7" t="s">
        <v>155</v>
      </c>
      <c r="H7">
        <v>1</v>
      </c>
      <c r="I7">
        <v>8</v>
      </c>
      <c r="J7" s="5">
        <f t="shared" si="0"/>
        <v>8</v>
      </c>
      <c r="L7" s="6" t="s">
        <v>5</v>
      </c>
      <c r="M7" s="7">
        <f>+'7. DOBICEK'!E10</f>
        <v>32166.944444444438</v>
      </c>
      <c r="N7" s="34">
        <f>+N5</f>
        <v>320</v>
      </c>
      <c r="O7" s="7">
        <f t="shared" ref="O7:O8" si="1">+M7/N7</f>
        <v>100.52170138888887</v>
      </c>
      <c r="P7" s="5"/>
      <c r="Q7" s="4"/>
    </row>
    <row r="8" spans="1:17" x14ac:dyDescent="0.3">
      <c r="B8" s="9"/>
      <c r="C8" s="9"/>
      <c r="E8" s="5"/>
      <c r="G8" s="9" t="s">
        <v>156</v>
      </c>
      <c r="H8" s="9">
        <v>1</v>
      </c>
      <c r="I8" s="9">
        <v>9</v>
      </c>
      <c r="J8" s="5">
        <f t="shared" si="0"/>
        <v>9</v>
      </c>
      <c r="L8" s="1" t="s">
        <v>11</v>
      </c>
      <c r="M8" s="8"/>
      <c r="N8" s="35">
        <f>+N5</f>
        <v>320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 t="s">
        <v>157</v>
      </c>
      <c r="H9" s="12">
        <v>1</v>
      </c>
      <c r="I9" s="12">
        <v>5</v>
      </c>
      <c r="J9" s="5">
        <f t="shared" si="0"/>
        <v>5</v>
      </c>
      <c r="M9" s="11"/>
      <c r="N9" s="11"/>
      <c r="O9" s="5">
        <f>SUM(O5:O8)</f>
        <v>200.86892361111109</v>
      </c>
      <c r="P9" s="5"/>
      <c r="Q9" s="4"/>
    </row>
    <row r="10" spans="1:17" ht="15.6" x14ac:dyDescent="0.3">
      <c r="B10" s="9"/>
      <c r="C10" s="9"/>
      <c r="E10" s="5"/>
      <c r="G10" s="12" t="s">
        <v>158</v>
      </c>
      <c r="H10" s="12">
        <v>1</v>
      </c>
      <c r="I10" s="12">
        <v>6</v>
      </c>
      <c r="J10" s="5">
        <f t="shared" si="0"/>
        <v>6</v>
      </c>
      <c r="M10" s="11"/>
      <c r="N10" s="11"/>
      <c r="Q10" s="4"/>
    </row>
    <row r="11" spans="1:17" ht="15.6" x14ac:dyDescent="0.3">
      <c r="B11" s="9"/>
      <c r="C11" s="9"/>
      <c r="E11" s="5"/>
      <c r="G11" s="12" t="s">
        <v>173</v>
      </c>
      <c r="H11" s="12">
        <v>2</v>
      </c>
      <c r="I11" s="12">
        <v>2</v>
      </c>
      <c r="J11" s="5">
        <f t="shared" si="0"/>
        <v>4</v>
      </c>
      <c r="M11" s="11"/>
      <c r="N11" s="11"/>
      <c r="Q11" s="4"/>
    </row>
    <row r="12" spans="1:17" ht="15.6" x14ac:dyDescent="0.3">
      <c r="B12" s="9"/>
      <c r="C12" s="9"/>
      <c r="E12" s="5"/>
      <c r="G12" s="12" t="s">
        <v>159</v>
      </c>
      <c r="H12" s="12">
        <v>5</v>
      </c>
      <c r="I12" s="12">
        <v>12</v>
      </c>
      <c r="J12" s="5">
        <f t="shared" si="0"/>
        <v>60</v>
      </c>
      <c r="M12" s="11"/>
      <c r="N12" s="11"/>
      <c r="Q12" s="4"/>
    </row>
    <row r="13" spans="1:17" ht="15.6" x14ac:dyDescent="0.3">
      <c r="B13" s="9"/>
      <c r="C13" s="9"/>
      <c r="E13" s="5"/>
      <c r="G13" s="12" t="s">
        <v>160</v>
      </c>
      <c r="H13" s="12">
        <v>1</v>
      </c>
      <c r="I13" s="12">
        <v>2</v>
      </c>
      <c r="J13" s="5">
        <f t="shared" si="0"/>
        <v>2</v>
      </c>
      <c r="M13" s="11"/>
      <c r="N13" s="11"/>
      <c r="Q13" s="4"/>
    </row>
    <row r="14" spans="1:17" ht="15.6" x14ac:dyDescent="0.3">
      <c r="B14" s="9"/>
      <c r="C14" s="9"/>
      <c r="E14" s="5"/>
      <c r="G14" s="12" t="s">
        <v>161</v>
      </c>
      <c r="H14" s="12">
        <v>8</v>
      </c>
      <c r="I14" s="12">
        <v>5</v>
      </c>
      <c r="J14" s="5">
        <f t="shared" si="0"/>
        <v>40</v>
      </c>
      <c r="M14" s="11"/>
      <c r="N14" s="11"/>
      <c r="Q14" s="4"/>
    </row>
    <row r="15" spans="1:17" ht="15.6" x14ac:dyDescent="0.3">
      <c r="B15" s="9"/>
      <c r="C15" s="9"/>
      <c r="E15" s="5"/>
      <c r="G15" s="12" t="s">
        <v>162</v>
      </c>
      <c r="H15" s="12">
        <v>4</v>
      </c>
      <c r="I15" s="12">
        <v>6</v>
      </c>
      <c r="J15" s="5">
        <f t="shared" si="0"/>
        <v>24</v>
      </c>
      <c r="M15" s="11"/>
      <c r="N15" s="11"/>
      <c r="Q15" s="4"/>
    </row>
    <row r="16" spans="1:17" ht="15.6" x14ac:dyDescent="0.3">
      <c r="B16" s="9"/>
      <c r="C16" s="9"/>
      <c r="E16" s="5"/>
      <c r="G16" s="12" t="s">
        <v>164</v>
      </c>
      <c r="H16" s="12">
        <v>1</v>
      </c>
      <c r="I16" s="12">
        <v>12</v>
      </c>
      <c r="J16" s="5">
        <f t="shared" si="0"/>
        <v>12</v>
      </c>
      <c r="M16" s="11"/>
      <c r="N16" s="11"/>
      <c r="Q16" s="4"/>
    </row>
    <row r="17" spans="1:17" ht="15.6" x14ac:dyDescent="0.3">
      <c r="B17" s="9"/>
      <c r="C17" s="9"/>
      <c r="E17" s="5"/>
      <c r="G17" s="12" t="s">
        <v>165</v>
      </c>
      <c r="H17" s="12">
        <v>0.2</v>
      </c>
      <c r="I17" s="12">
        <v>16</v>
      </c>
      <c r="J17" s="5">
        <f t="shared" si="0"/>
        <v>3.2</v>
      </c>
      <c r="M17" s="11"/>
      <c r="N17" s="11"/>
      <c r="Q17" s="4"/>
    </row>
    <row r="18" spans="1:17" ht="18.75" customHeight="1" x14ac:dyDescent="0.3">
      <c r="B18" s="1"/>
      <c r="C18" s="1"/>
      <c r="D18" s="1"/>
      <c r="E18" s="8"/>
      <c r="G18" s="13" t="s">
        <v>166</v>
      </c>
      <c r="H18" s="13">
        <v>0.1</v>
      </c>
      <c r="I18" s="13">
        <v>23</v>
      </c>
      <c r="J18" s="8">
        <f t="shared" si="0"/>
        <v>2.3000000000000003</v>
      </c>
      <c r="M18" s="11"/>
      <c r="N18" s="11"/>
      <c r="Q18" s="4"/>
    </row>
    <row r="19" spans="1:17" ht="15.75" customHeight="1" x14ac:dyDescent="0.3">
      <c r="C19">
        <f>SUM(C4:C18)</f>
        <v>6</v>
      </c>
      <c r="E19" s="11">
        <f>SUM(E4:E18)</f>
        <v>134.5</v>
      </c>
      <c r="J19" s="11">
        <f>SUM(J4:J18)</f>
        <v>243.5</v>
      </c>
      <c r="Q19" s="4"/>
    </row>
    <row r="21" spans="1:17" x14ac:dyDescent="0.3">
      <c r="A21" t="s">
        <v>6</v>
      </c>
      <c r="B21" s="2" t="s">
        <v>7</v>
      </c>
      <c r="C21" s="1" t="s">
        <v>121</v>
      </c>
      <c r="D21" s="1"/>
    </row>
    <row r="22" spans="1:17" x14ac:dyDescent="0.3">
      <c r="B22" s="39" t="str">
        <f>+B3</f>
        <v>Delo</v>
      </c>
      <c r="C22" s="40">
        <f>+E19</f>
        <v>134.5</v>
      </c>
      <c r="D22" s="14" t="str">
        <f>+B22</f>
        <v>Delo</v>
      </c>
      <c r="E22" s="15">
        <f>+C22+C24+C25+C26</f>
        <v>335.36892361111109</v>
      </c>
      <c r="Q22" s="16"/>
    </row>
    <row r="23" spans="1:17" x14ac:dyDescent="0.3">
      <c r="B23" s="39" t="str">
        <f>+G3</f>
        <v>MATerial</v>
      </c>
      <c r="C23" s="40">
        <f>+J19</f>
        <v>243.5</v>
      </c>
      <c r="D23" s="14" t="str">
        <f>+B23</f>
        <v>MATerial</v>
      </c>
      <c r="E23" s="17">
        <f>+C23</f>
        <v>243.5</v>
      </c>
      <c r="Q23" s="16"/>
    </row>
    <row r="24" spans="1:17" x14ac:dyDescent="0.3">
      <c r="B24" s="39" t="str">
        <f>+L5</f>
        <v>STORitve</v>
      </c>
      <c r="C24" s="40">
        <f>+O5</f>
        <v>79.5625</v>
      </c>
      <c r="D24" s="14"/>
      <c r="E24" s="17"/>
      <c r="Q24" s="16"/>
    </row>
    <row r="25" spans="1:17" x14ac:dyDescent="0.3">
      <c r="B25" s="39" t="str">
        <f>+L6</f>
        <v>AMortizacija</v>
      </c>
      <c r="C25" s="40">
        <f>+O6</f>
        <v>20.784722222222221</v>
      </c>
      <c r="D25" s="14"/>
      <c r="E25" s="17"/>
      <c r="Q25" s="16"/>
    </row>
    <row r="26" spans="1:17" x14ac:dyDescent="0.3">
      <c r="B26" s="44" t="str">
        <f>+L7</f>
        <v>DOBiček</v>
      </c>
      <c r="C26" s="45">
        <f>+O7</f>
        <v>100.52170138888887</v>
      </c>
      <c r="D26" s="14"/>
      <c r="E26" s="17"/>
      <c r="Q26" s="16"/>
    </row>
    <row r="27" spans="1:17" x14ac:dyDescent="0.3">
      <c r="B27" s="39" t="s">
        <v>43</v>
      </c>
      <c r="C27" s="7">
        <f>SUM(C22:C26)</f>
        <v>578.86892361111109</v>
      </c>
      <c r="D27" s="14" t="s">
        <v>8</v>
      </c>
      <c r="E27" s="17">
        <f>SUM(E22:E26)</f>
        <v>578.86892361111109</v>
      </c>
      <c r="Q27" s="16"/>
    </row>
    <row r="28" spans="1:17" x14ac:dyDescent="0.3">
      <c r="B28" s="39" t="s">
        <v>9</v>
      </c>
      <c r="C28" s="39">
        <v>0.22</v>
      </c>
      <c r="D28" s="18" t="str">
        <f>+B28</f>
        <v>ddv</v>
      </c>
      <c r="E28" s="19">
        <f>+E27*C28</f>
        <v>127.35116319444444</v>
      </c>
      <c r="Q28" s="16"/>
    </row>
    <row r="29" spans="1:17" ht="15.6" x14ac:dyDescent="0.3">
      <c r="B29" t="s">
        <v>10</v>
      </c>
      <c r="C29" s="26">
        <f>+C27*C28+C27</f>
        <v>706.22008680555552</v>
      </c>
      <c r="D29" s="20" t="s">
        <v>10</v>
      </c>
      <c r="E29" s="21">
        <f>SUM(E27:E28)</f>
        <v>706.22008680555552</v>
      </c>
      <c r="Q29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4" zoomScaleNormal="100" workbookViewId="0">
      <selection activeCell="B20" sqref="B20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31</v>
      </c>
    </row>
    <row r="3" spans="1:3" x14ac:dyDescent="0.3">
      <c r="A3" t="s">
        <v>16</v>
      </c>
      <c r="B3" t="s">
        <v>95</v>
      </c>
    </row>
    <row r="5" spans="1:3" x14ac:dyDescent="0.3">
      <c r="A5" t="s">
        <v>17</v>
      </c>
      <c r="B5" s="23">
        <v>12000</v>
      </c>
      <c r="C5" t="s">
        <v>152</v>
      </c>
    </row>
    <row r="6" spans="1:3" x14ac:dyDescent="0.3">
      <c r="A6" t="s">
        <v>151</v>
      </c>
      <c r="B6" s="27">
        <v>2</v>
      </c>
      <c r="C6" t="s">
        <v>32</v>
      </c>
    </row>
    <row r="7" spans="1:3" x14ac:dyDescent="0.3">
      <c r="A7" t="s">
        <v>33</v>
      </c>
      <c r="B7" s="27" t="s">
        <v>98</v>
      </c>
    </row>
    <row r="8" spans="1:3" x14ac:dyDescent="0.3">
      <c r="B8" s="25"/>
    </row>
    <row r="9" spans="1:3" x14ac:dyDescent="0.3">
      <c r="A9" t="s">
        <v>18</v>
      </c>
      <c r="B9" s="25">
        <v>4000</v>
      </c>
      <c r="C9" s="24">
        <v>0.08</v>
      </c>
    </row>
    <row r="10" spans="1:3" ht="21" x14ac:dyDescent="0.4">
      <c r="A10" s="6" t="s">
        <v>19</v>
      </c>
      <c r="B10" s="30">
        <f>+B9*C9</f>
        <v>320</v>
      </c>
    </row>
    <row r="11" spans="1:3" x14ac:dyDescent="0.3">
      <c r="A11" t="s">
        <v>20</v>
      </c>
    </row>
    <row r="13" spans="1:3" x14ac:dyDescent="0.3">
      <c r="A13" t="s">
        <v>34</v>
      </c>
    </row>
    <row r="14" spans="1:3" x14ac:dyDescent="0.3">
      <c r="A14" t="s">
        <v>92</v>
      </c>
      <c r="B14" t="s">
        <v>35</v>
      </c>
    </row>
    <row r="16" spans="1:3" ht="15" thickBot="1" x14ac:dyDescent="0.35">
      <c r="A16" s="28" t="s">
        <v>37</v>
      </c>
      <c r="B16" s="28" t="s">
        <v>93</v>
      </c>
    </row>
    <row r="17" spans="1:2" ht="15" thickTop="1" x14ac:dyDescent="0.3">
      <c r="A17" t="s">
        <v>94</v>
      </c>
      <c r="B17" s="5">
        <v>150</v>
      </c>
    </row>
    <row r="18" spans="1:2" x14ac:dyDescent="0.3">
      <c r="A18" t="s">
        <v>38</v>
      </c>
      <c r="B18" s="5">
        <v>200</v>
      </c>
    </row>
    <row r="19" spans="1:2" x14ac:dyDescent="0.3">
      <c r="A19" t="s">
        <v>171</v>
      </c>
      <c r="B19" s="5">
        <v>1300</v>
      </c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29</v>
      </c>
      <c r="B23" s="31">
        <f>SUM(B17:B22)</f>
        <v>1650</v>
      </c>
    </row>
    <row r="28" spans="1:2" x14ac:dyDescent="0.3">
      <c r="A28" t="s">
        <v>36</v>
      </c>
    </row>
    <row r="29" spans="1:2" x14ac:dyDescent="0.3">
      <c r="A29" t="s">
        <v>21</v>
      </c>
    </row>
    <row r="31" spans="1:2" x14ac:dyDescent="0.3">
      <c r="A31" t="s">
        <v>22</v>
      </c>
    </row>
    <row r="32" spans="1:2" x14ac:dyDescent="0.3">
      <c r="A32" t="s">
        <v>23</v>
      </c>
    </row>
    <row r="33" spans="1:1" x14ac:dyDescent="0.3">
      <c r="A33" t="s">
        <v>24</v>
      </c>
    </row>
    <row r="34" spans="1:1" x14ac:dyDescent="0.3">
      <c r="A34" t="s">
        <v>25</v>
      </c>
    </row>
    <row r="35" spans="1:1" x14ac:dyDescent="0.3">
      <c r="A35" t="s">
        <v>26</v>
      </c>
    </row>
    <row r="36" spans="1:1" x14ac:dyDescent="0.3">
      <c r="A36" t="s">
        <v>27</v>
      </c>
    </row>
    <row r="37" spans="1:1" x14ac:dyDescent="0.3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J1" sqref="J1"/>
    </sheetView>
  </sheetViews>
  <sheetFormatPr defaultRowHeight="14.4" x14ac:dyDescent="0.3"/>
  <cols>
    <col min="1" max="1" width="24.777343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39</v>
      </c>
      <c r="B1" s="28" t="s">
        <v>114</v>
      </c>
      <c r="C1" s="28" t="s">
        <v>40</v>
      </c>
      <c r="D1" s="28" t="s">
        <v>41</v>
      </c>
    </row>
    <row r="2" spans="1:4" ht="15" thickTop="1" x14ac:dyDescent="0.3">
      <c r="A2" t="s">
        <v>141</v>
      </c>
      <c r="B2" s="32">
        <v>4500</v>
      </c>
      <c r="C2">
        <v>20</v>
      </c>
      <c r="D2" s="32">
        <f>+B2/C2</f>
        <v>225</v>
      </c>
    </row>
    <row r="3" spans="1:4" x14ac:dyDescent="0.3">
      <c r="A3" t="s">
        <v>140</v>
      </c>
      <c r="B3" s="32">
        <v>2500</v>
      </c>
      <c r="C3">
        <v>10</v>
      </c>
      <c r="D3" s="32">
        <f t="shared" ref="D3:D18" si="0">+B3/C3</f>
        <v>250</v>
      </c>
    </row>
    <row r="4" spans="1:4" x14ac:dyDescent="0.3">
      <c r="A4" t="s">
        <v>142</v>
      </c>
      <c r="B4" s="32">
        <v>1200</v>
      </c>
      <c r="C4">
        <v>12</v>
      </c>
      <c r="D4" s="32">
        <f t="shared" si="0"/>
        <v>100</v>
      </c>
    </row>
    <row r="5" spans="1:4" x14ac:dyDescent="0.3">
      <c r="A5" t="s">
        <v>147</v>
      </c>
      <c r="B5" s="32">
        <v>800</v>
      </c>
      <c r="C5">
        <v>20</v>
      </c>
      <c r="D5" s="32">
        <f t="shared" si="0"/>
        <v>40</v>
      </c>
    </row>
    <row r="6" spans="1:4" x14ac:dyDescent="0.3">
      <c r="A6" t="s">
        <v>148</v>
      </c>
      <c r="B6" s="32">
        <v>300</v>
      </c>
      <c r="C6">
        <v>10</v>
      </c>
      <c r="D6" s="32">
        <f t="shared" si="0"/>
        <v>30</v>
      </c>
    </row>
    <row r="7" spans="1:4" x14ac:dyDescent="0.3">
      <c r="A7" t="s">
        <v>149</v>
      </c>
      <c r="B7" s="32">
        <v>2000</v>
      </c>
      <c r="C7">
        <v>12</v>
      </c>
      <c r="D7" s="32">
        <f t="shared" si="0"/>
        <v>166.66666666666666</v>
      </c>
    </row>
    <row r="8" spans="1:4" x14ac:dyDescent="0.3">
      <c r="A8" t="s">
        <v>150</v>
      </c>
      <c r="B8" s="32">
        <v>1700</v>
      </c>
      <c r="C8">
        <v>20</v>
      </c>
      <c r="D8" s="32">
        <f t="shared" si="0"/>
        <v>85</v>
      </c>
    </row>
    <row r="9" spans="1:4" x14ac:dyDescent="0.3">
      <c r="A9" s="9" t="s">
        <v>96</v>
      </c>
      <c r="B9" s="33">
        <v>2000</v>
      </c>
      <c r="C9">
        <v>10</v>
      </c>
      <c r="D9" s="33">
        <f t="shared" si="0"/>
        <v>200</v>
      </c>
    </row>
    <row r="10" spans="1:4" x14ac:dyDescent="0.3">
      <c r="A10" s="12" t="s">
        <v>42</v>
      </c>
      <c r="B10" s="33">
        <v>700</v>
      </c>
      <c r="C10">
        <v>10</v>
      </c>
      <c r="D10" s="33">
        <f t="shared" si="0"/>
        <v>70</v>
      </c>
    </row>
    <row r="11" spans="1:4" x14ac:dyDescent="0.3">
      <c r="A11" s="12" t="s">
        <v>116</v>
      </c>
      <c r="B11" s="33">
        <v>35000</v>
      </c>
      <c r="C11">
        <v>12</v>
      </c>
      <c r="D11" s="33">
        <f t="shared" si="0"/>
        <v>2916.6666666666665</v>
      </c>
    </row>
    <row r="12" spans="1:4" x14ac:dyDescent="0.3">
      <c r="A12" s="12" t="s">
        <v>172</v>
      </c>
      <c r="B12" s="33">
        <v>200</v>
      </c>
      <c r="C12">
        <v>5</v>
      </c>
      <c r="D12" s="33">
        <f t="shared" si="0"/>
        <v>40</v>
      </c>
    </row>
    <row r="13" spans="1:4" x14ac:dyDescent="0.3">
      <c r="A13" s="12" t="s">
        <v>143</v>
      </c>
      <c r="B13" s="33">
        <v>1300</v>
      </c>
      <c r="C13" s="12">
        <v>2</v>
      </c>
      <c r="D13" s="33">
        <f t="shared" si="0"/>
        <v>650</v>
      </c>
    </row>
    <row r="14" spans="1:4" x14ac:dyDescent="0.3">
      <c r="A14" s="12" t="s">
        <v>144</v>
      </c>
      <c r="B14" s="33">
        <v>4500</v>
      </c>
      <c r="C14" s="12">
        <v>5</v>
      </c>
      <c r="D14" s="33">
        <f t="shared" si="0"/>
        <v>900</v>
      </c>
    </row>
    <row r="15" spans="1:4" x14ac:dyDescent="0.3">
      <c r="A15" s="12" t="s">
        <v>145</v>
      </c>
      <c r="B15" s="33">
        <v>1100</v>
      </c>
      <c r="C15" s="12">
        <v>10</v>
      </c>
      <c r="D15" s="33">
        <f t="shared" si="0"/>
        <v>110</v>
      </c>
    </row>
    <row r="16" spans="1:4" x14ac:dyDescent="0.3">
      <c r="A16" s="12" t="s">
        <v>167</v>
      </c>
      <c r="B16" s="33">
        <v>250</v>
      </c>
      <c r="C16" s="12">
        <v>9</v>
      </c>
      <c r="D16" s="33">
        <f t="shared" si="0"/>
        <v>27.777777777777779</v>
      </c>
    </row>
    <row r="17" spans="1:4" x14ac:dyDescent="0.3">
      <c r="A17" s="12" t="s">
        <v>146</v>
      </c>
      <c r="B17" s="33">
        <v>1200</v>
      </c>
      <c r="C17" s="12">
        <v>5</v>
      </c>
      <c r="D17" s="33">
        <f t="shared" si="0"/>
        <v>240</v>
      </c>
    </row>
    <row r="18" spans="1:4" x14ac:dyDescent="0.3">
      <c r="A18" s="13" t="s">
        <v>115</v>
      </c>
      <c r="B18" s="46">
        <v>1200</v>
      </c>
      <c r="C18" s="13">
        <v>2</v>
      </c>
      <c r="D18" s="46">
        <f t="shared" si="0"/>
        <v>600</v>
      </c>
    </row>
    <row r="19" spans="1:4" x14ac:dyDescent="0.3">
      <c r="A19" t="s">
        <v>43</v>
      </c>
      <c r="B19" s="32">
        <f>SUM(B2:B18)</f>
        <v>60450</v>
      </c>
      <c r="D19" s="32">
        <f>SUM(D2:D18)</f>
        <v>6651.1111111111104</v>
      </c>
    </row>
    <row r="22" spans="1:4" x14ac:dyDescent="0.3">
      <c r="B22" t="s">
        <v>117</v>
      </c>
      <c r="D22">
        <f>+'1. POVZETEK'!C9</f>
        <v>320</v>
      </c>
    </row>
    <row r="23" spans="1:4" x14ac:dyDescent="0.3">
      <c r="B23" t="s">
        <v>118</v>
      </c>
      <c r="D23">
        <f>+'2. TEHNOLOGIJA'!C19</f>
        <v>6</v>
      </c>
    </row>
    <row r="24" spans="1:4" x14ac:dyDescent="0.3">
      <c r="B24" t="s">
        <v>119</v>
      </c>
      <c r="D24" s="47">
        <f>+D22*D23</f>
        <v>1920</v>
      </c>
    </row>
    <row r="25" spans="1:4" x14ac:dyDescent="0.3">
      <c r="B25" t="s">
        <v>120</v>
      </c>
      <c r="D25" s="32">
        <f>+D19/D24</f>
        <v>3.4641203703703698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1" sqref="B11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47</v>
      </c>
    </row>
    <row r="3" spans="1:3" x14ac:dyDescent="0.3">
      <c r="A3" t="s">
        <v>49</v>
      </c>
      <c r="B3">
        <f>+'3. TRG'!B10</f>
        <v>320</v>
      </c>
    </row>
    <row r="4" spans="1:3" x14ac:dyDescent="0.3">
      <c r="A4" t="s">
        <v>48</v>
      </c>
      <c r="B4">
        <f>+'2. TEHNOLOGIJA'!C19</f>
        <v>6</v>
      </c>
    </row>
    <row r="5" spans="1:3" x14ac:dyDescent="0.3">
      <c r="A5" s="1" t="s">
        <v>50</v>
      </c>
      <c r="B5" s="8">
        <f>+B6/(B3*B4)</f>
        <v>22.416666666666668</v>
      </c>
    </row>
    <row r="6" spans="1:3" x14ac:dyDescent="0.3">
      <c r="A6" t="s">
        <v>51</v>
      </c>
      <c r="B6" s="5">
        <f>12*B8+B10+B11+B12</f>
        <v>43040</v>
      </c>
    </row>
    <row r="8" spans="1:3" x14ac:dyDescent="0.3">
      <c r="A8" t="s">
        <v>53</v>
      </c>
      <c r="B8" s="5">
        <v>3000</v>
      </c>
      <c r="C8" t="s">
        <v>52</v>
      </c>
    </row>
    <row r="9" spans="1:3" x14ac:dyDescent="0.3">
      <c r="B9" s="5">
        <f>+B8*0.55</f>
        <v>1650.0000000000002</v>
      </c>
      <c r="C9" t="s">
        <v>89</v>
      </c>
    </row>
    <row r="10" spans="1:3" x14ac:dyDescent="0.3">
      <c r="A10" t="s">
        <v>168</v>
      </c>
      <c r="B10">
        <v>5000</v>
      </c>
    </row>
    <row r="11" spans="1:3" x14ac:dyDescent="0.3">
      <c r="A11" t="s">
        <v>169</v>
      </c>
      <c r="B11">
        <f>12*4*5*6.5</f>
        <v>1560</v>
      </c>
    </row>
    <row r="12" spans="1:3" x14ac:dyDescent="0.3">
      <c r="A12" t="s">
        <v>170</v>
      </c>
      <c r="B12">
        <f>12*4*5*2</f>
        <v>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112" zoomScaleNormal="112" workbookViewId="0">
      <selection activeCell="F20" sqref="F20"/>
    </sheetView>
  </sheetViews>
  <sheetFormatPr defaultRowHeight="14.4" x14ac:dyDescent="0.3"/>
  <cols>
    <col min="1" max="1" width="23.88671875" customWidth="1"/>
    <col min="2" max="2" width="11.21875" customWidth="1"/>
    <col min="3" max="3" width="13" customWidth="1"/>
    <col min="6" max="6" width="14.5546875" customWidth="1"/>
  </cols>
  <sheetData>
    <row r="1" spans="1:7" x14ac:dyDescent="0.3">
      <c r="A1" t="s">
        <v>61</v>
      </c>
    </row>
    <row r="2" spans="1:7" x14ac:dyDescent="0.3">
      <c r="A2" s="36"/>
      <c r="B2" s="36" t="s">
        <v>59</v>
      </c>
      <c r="C2" s="36" t="s">
        <v>60</v>
      </c>
    </row>
    <row r="3" spans="1:7" x14ac:dyDescent="0.3">
      <c r="A3" t="s">
        <v>54</v>
      </c>
      <c r="B3" s="5">
        <v>20</v>
      </c>
      <c r="C3" s="5">
        <f>+B3*12</f>
        <v>240</v>
      </c>
      <c r="F3" t="s">
        <v>183</v>
      </c>
      <c r="G3">
        <f>+'3. TRG'!B10</f>
        <v>320</v>
      </c>
    </row>
    <row r="4" spans="1:7" x14ac:dyDescent="0.3">
      <c r="A4" t="s">
        <v>55</v>
      </c>
      <c r="B4" s="5">
        <v>5</v>
      </c>
      <c r="C4" s="5">
        <f t="shared" ref="C4" si="0">+B4*12</f>
        <v>60</v>
      </c>
      <c r="F4" t="s">
        <v>184</v>
      </c>
      <c r="G4">
        <f>+'2. TEHNOLOGIJA'!C19</f>
        <v>6</v>
      </c>
    </row>
    <row r="5" spans="1:7" x14ac:dyDescent="0.3">
      <c r="A5" t="s">
        <v>175</v>
      </c>
      <c r="B5" s="5">
        <v>150</v>
      </c>
      <c r="C5" s="5">
        <f>+B5*12</f>
        <v>1800</v>
      </c>
      <c r="F5" t="s">
        <v>185</v>
      </c>
      <c r="G5">
        <f>+G3*G4</f>
        <v>1920</v>
      </c>
    </row>
    <row r="6" spans="1:7" x14ac:dyDescent="0.3">
      <c r="A6" t="s">
        <v>127</v>
      </c>
      <c r="B6" s="5"/>
      <c r="C6" s="5">
        <v>10000</v>
      </c>
    </row>
    <row r="7" spans="1:7" x14ac:dyDescent="0.3">
      <c r="A7" t="s">
        <v>56</v>
      </c>
      <c r="B7" s="5">
        <v>45</v>
      </c>
      <c r="C7" s="5">
        <f>+B7*12</f>
        <v>540</v>
      </c>
      <c r="F7" t="s">
        <v>186</v>
      </c>
      <c r="G7" s="55">
        <f>+C21/G5</f>
        <v>13.260416666666666</v>
      </c>
    </row>
    <row r="8" spans="1:7" x14ac:dyDescent="0.3">
      <c r="A8" t="s">
        <v>57</v>
      </c>
      <c r="B8" s="5">
        <v>50</v>
      </c>
      <c r="C8" s="5">
        <f t="shared" ref="C8:C17" si="1">+B8*12</f>
        <v>600</v>
      </c>
    </row>
    <row r="9" spans="1:7" x14ac:dyDescent="0.3">
      <c r="A9" t="s">
        <v>128</v>
      </c>
      <c r="B9" s="5">
        <v>250</v>
      </c>
      <c r="C9" s="5">
        <f>B9*12</f>
        <v>3000</v>
      </c>
    </row>
    <row r="10" spans="1:7" x14ac:dyDescent="0.3">
      <c r="A10" t="s">
        <v>129</v>
      </c>
      <c r="B10" s="5"/>
      <c r="C10" s="5">
        <v>350</v>
      </c>
    </row>
    <row r="11" spans="1:7" x14ac:dyDescent="0.3">
      <c r="A11" t="s">
        <v>177</v>
      </c>
      <c r="B11" s="5"/>
      <c r="C11" s="5">
        <v>2000</v>
      </c>
    </row>
    <row r="12" spans="1:7" x14ac:dyDescent="0.3">
      <c r="A12" t="s">
        <v>176</v>
      </c>
      <c r="B12" s="5"/>
      <c r="C12" s="5">
        <f>+'3. TRG'!B23</f>
        <v>1650</v>
      </c>
    </row>
    <row r="13" spans="1:7" x14ac:dyDescent="0.3">
      <c r="A13" t="s">
        <v>178</v>
      </c>
      <c r="B13" s="5">
        <v>150</v>
      </c>
      <c r="C13" s="5">
        <f>+B13*12</f>
        <v>1800</v>
      </c>
    </row>
    <row r="14" spans="1:7" x14ac:dyDescent="0.3">
      <c r="A14" t="s">
        <v>179</v>
      </c>
      <c r="B14" s="5">
        <v>50</v>
      </c>
      <c r="C14" s="5">
        <f>+B14*12</f>
        <v>600</v>
      </c>
    </row>
    <row r="15" spans="1:7" x14ac:dyDescent="0.3">
      <c r="A15" t="s">
        <v>58</v>
      </c>
      <c r="B15" s="5">
        <v>20</v>
      </c>
      <c r="C15" s="5">
        <f t="shared" si="1"/>
        <v>240</v>
      </c>
    </row>
    <row r="16" spans="1:7" x14ac:dyDescent="0.3">
      <c r="A16" t="s">
        <v>180</v>
      </c>
      <c r="B16" s="5">
        <v>100</v>
      </c>
      <c r="C16" s="5">
        <f>+B16*12</f>
        <v>1200</v>
      </c>
    </row>
    <row r="17" spans="1:3" ht="13.8" customHeight="1" x14ac:dyDescent="0.3">
      <c r="A17" t="s">
        <v>11</v>
      </c>
      <c r="B17" s="5">
        <v>30</v>
      </c>
      <c r="C17" s="5">
        <f t="shared" si="1"/>
        <v>360</v>
      </c>
    </row>
    <row r="18" spans="1:3" ht="0.75" customHeight="1" x14ac:dyDescent="0.3">
      <c r="B18" s="5"/>
      <c r="C18" s="5"/>
    </row>
    <row r="19" spans="1:3" ht="12.6" customHeight="1" x14ac:dyDescent="0.3">
      <c r="A19" t="s">
        <v>182</v>
      </c>
      <c r="B19" s="5">
        <v>35</v>
      </c>
      <c r="C19" s="5">
        <f>+B19*12</f>
        <v>420</v>
      </c>
    </row>
    <row r="20" spans="1:3" x14ac:dyDescent="0.3">
      <c r="A20" s="1" t="s">
        <v>181</v>
      </c>
      <c r="B20" s="8">
        <v>50</v>
      </c>
      <c r="C20" s="8">
        <f>+B20*12</f>
        <v>600</v>
      </c>
    </row>
    <row r="21" spans="1:3" x14ac:dyDescent="0.3">
      <c r="A21" s="12" t="s">
        <v>29</v>
      </c>
      <c r="B21" s="5"/>
      <c r="C21" s="7">
        <f>SUM(C3:C20)</f>
        <v>25460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62</v>
      </c>
    </row>
    <row r="2" spans="1:5" x14ac:dyDescent="0.3">
      <c r="A2" s="1"/>
      <c r="B2" s="1" t="s">
        <v>66</v>
      </c>
      <c r="C2" s="1" t="s">
        <v>69</v>
      </c>
      <c r="D2" s="1" t="s">
        <v>44</v>
      </c>
      <c r="E2" s="1" t="s">
        <v>70</v>
      </c>
    </row>
    <row r="3" spans="1:5" x14ac:dyDescent="0.3">
      <c r="A3" t="s">
        <v>63</v>
      </c>
      <c r="B3" s="5"/>
      <c r="C3" s="5"/>
      <c r="D3" s="5"/>
      <c r="E3" s="5">
        <f>+'4. OPREMA'!D19</f>
        <v>6651.1111111111104</v>
      </c>
    </row>
    <row r="4" spans="1:5" x14ac:dyDescent="0.3">
      <c r="A4" t="s">
        <v>64</v>
      </c>
      <c r="B4" s="5"/>
      <c r="C4" s="5"/>
      <c r="D4" s="5"/>
      <c r="E4" s="5"/>
    </row>
    <row r="5" spans="1:5" x14ac:dyDescent="0.3">
      <c r="A5" t="s">
        <v>65</v>
      </c>
      <c r="B5" s="5">
        <v>10</v>
      </c>
      <c r="C5" s="5">
        <f>+'2. TEHNOLOGIJA'!E19*'3. TRG'!B10/12</f>
        <v>3586.6666666666665</v>
      </c>
      <c r="D5" s="5"/>
      <c r="E5" s="5">
        <f>+B5*C5</f>
        <v>35866.666666666664</v>
      </c>
    </row>
    <row r="6" spans="1:5" x14ac:dyDescent="0.3">
      <c r="A6" t="s">
        <v>67</v>
      </c>
      <c r="B6" s="5">
        <v>10</v>
      </c>
      <c r="C6" s="5">
        <f>+'2. TEHNOLOGIJA'!J19*'3. TRG'!B10/12</f>
        <v>6493.333333333333</v>
      </c>
      <c r="D6" s="5"/>
      <c r="E6" s="5">
        <f t="shared" ref="E6:E7" si="0">+B6*C6</f>
        <v>64933.333333333328</v>
      </c>
    </row>
    <row r="7" spans="1:5" x14ac:dyDescent="0.3">
      <c r="A7" s="1" t="s">
        <v>68</v>
      </c>
      <c r="B7" s="8">
        <v>10</v>
      </c>
      <c r="C7" s="8">
        <f>+'6. STROSKI'!C21/12</f>
        <v>2121.6666666666665</v>
      </c>
      <c r="D7" s="8"/>
      <c r="E7" s="8">
        <f t="shared" si="0"/>
        <v>21216.666666666664</v>
      </c>
    </row>
    <row r="8" spans="1:5" x14ac:dyDescent="0.3">
      <c r="B8" s="5"/>
      <c r="C8" s="5"/>
      <c r="D8" s="5"/>
      <c r="E8" s="5">
        <f>SUM(E3:E7)</f>
        <v>128667.77777777775</v>
      </c>
    </row>
    <row r="10" spans="1:5" ht="18" x14ac:dyDescent="0.35">
      <c r="A10" t="s">
        <v>71</v>
      </c>
      <c r="D10" s="37">
        <v>0.25</v>
      </c>
      <c r="E10" s="38">
        <f>+E8*D10</f>
        <v>32166.944444444438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105</v>
      </c>
      <c r="D1" t="s">
        <v>106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109</v>
      </c>
      <c r="G2" s="1" t="s">
        <v>107</v>
      </c>
    </row>
    <row r="3" spans="1:10" x14ac:dyDescent="0.3">
      <c r="A3" t="str">
        <f>+'2. TEHNOLOGIJA'!G4</f>
        <v>Žarnica</v>
      </c>
      <c r="B3">
        <f>+'2. TEHNOLOGIJA'!H4</f>
        <v>1</v>
      </c>
      <c r="C3" s="5">
        <f>+'2. TEHNOLOGIJA'!I4</f>
        <v>3</v>
      </c>
      <c r="D3" s="5">
        <f>+'2. TEHNOLOGIJA'!J4</f>
        <v>3</v>
      </c>
      <c r="E3" s="5"/>
      <c r="F3" s="5">
        <f>+D3/1.22</f>
        <v>2.459016393442623</v>
      </c>
      <c r="G3" s="5">
        <f>+C3-F3</f>
        <v>0.54098360655737698</v>
      </c>
      <c r="I3" t="s">
        <v>108</v>
      </c>
      <c r="J3">
        <v>1</v>
      </c>
    </row>
    <row r="4" spans="1:10" x14ac:dyDescent="0.3">
      <c r="A4" t="str">
        <f>+'2. TEHNOLOGIJA'!G5</f>
        <v>Jermen</v>
      </c>
      <c r="B4">
        <f>+'2. TEHNOLOGIJA'!H5</f>
        <v>1</v>
      </c>
      <c r="C4" s="5">
        <f>+'2. TEHNOLOGIJA'!I5</f>
        <v>35</v>
      </c>
      <c r="D4" s="5">
        <f>+'2. TEHNOLOGIJA'!J5</f>
        <v>35</v>
      </c>
      <c r="E4" s="5"/>
      <c r="F4" s="5">
        <f t="shared" ref="F4:F16" si="0">+D4/1.22</f>
        <v>28.688524590163937</v>
      </c>
      <c r="G4" s="5">
        <f t="shared" ref="G4:G16" si="1">+C4-F4</f>
        <v>6.3114754098360635</v>
      </c>
    </row>
    <row r="5" spans="1:10" x14ac:dyDescent="0.3">
      <c r="A5" t="str">
        <f>+'2. TEHNOLOGIJA'!G7</f>
        <v>Filter olja</v>
      </c>
      <c r="B5">
        <f>+'2. TEHNOLOGIJA'!H7</f>
        <v>1</v>
      </c>
      <c r="C5" s="5">
        <f>+'2. TEHNOLOGIJA'!I7</f>
        <v>8</v>
      </c>
      <c r="D5" s="5">
        <f>+'2. TEHNOLOGIJA'!J7</f>
        <v>8</v>
      </c>
      <c r="E5" s="5"/>
      <c r="F5" s="5">
        <f t="shared" si="0"/>
        <v>6.557377049180328</v>
      </c>
      <c r="G5" s="5">
        <f t="shared" si="1"/>
        <v>1.442622950819672</v>
      </c>
    </row>
    <row r="6" spans="1:10" x14ac:dyDescent="0.3">
      <c r="A6" t="str">
        <f>+'2. TEHNOLOGIJA'!G8</f>
        <v>Filter zraka</v>
      </c>
      <c r="B6">
        <f>+'2. TEHNOLOGIJA'!H8</f>
        <v>1</v>
      </c>
      <c r="C6" s="5">
        <f>+'2. TEHNOLOGIJA'!I8</f>
        <v>9</v>
      </c>
      <c r="D6" s="5">
        <f>+'2. TEHNOLOGIJA'!J8</f>
        <v>9</v>
      </c>
      <c r="E6" s="5"/>
      <c r="F6" s="5">
        <f t="shared" si="0"/>
        <v>7.3770491803278686</v>
      </c>
      <c r="G6" s="5">
        <f t="shared" si="1"/>
        <v>1.6229508196721314</v>
      </c>
    </row>
    <row r="7" spans="1:10" x14ac:dyDescent="0.3">
      <c r="A7" t="str">
        <f>+'2. TEHNOLOGIJA'!G9</f>
        <v>Filter kabina</v>
      </c>
      <c r="B7">
        <f>+'2. TEHNOLOGIJA'!H9</f>
        <v>1</v>
      </c>
      <c r="C7" s="5">
        <f>+'2. TEHNOLOGIJA'!I9</f>
        <v>5</v>
      </c>
      <c r="D7" s="5">
        <f>+'2. TEHNOLOGIJA'!J9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TEHNOLOGIJA'!G10</f>
        <v>Tesnilka</v>
      </c>
      <c r="B8">
        <f>+'2. TEHNOLOGIJA'!H10</f>
        <v>1</v>
      </c>
      <c r="C8" s="5">
        <f>+'2. TEHNOLOGIJA'!I10</f>
        <v>6</v>
      </c>
      <c r="D8" s="5">
        <f>+'2. TEHNOLOGIJA'!J10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TEHNOLOGIJA'!G12</f>
        <v>Olje</v>
      </c>
      <c r="B9">
        <f>+'2. TEHNOLOGIJA'!H12</f>
        <v>5</v>
      </c>
      <c r="C9" s="5">
        <f>+'2. TEHNOLOGIJA'!I12</f>
        <v>12</v>
      </c>
      <c r="D9" s="5">
        <f>+'2. TEHNOLOGIJA'!J12</f>
        <v>60</v>
      </c>
      <c r="E9" s="5"/>
      <c r="F9" s="5">
        <f t="shared" si="0"/>
        <v>49.180327868852459</v>
      </c>
      <c r="G9" s="5">
        <f t="shared" si="1"/>
        <v>-37.180327868852459</v>
      </c>
    </row>
    <row r="10" spans="1:10" x14ac:dyDescent="0.3">
      <c r="A10" t="str">
        <f>+'2. TEHNOLOGIJA'!G13</f>
        <v>Izpustni vijak</v>
      </c>
      <c r="B10">
        <f>+'2. TEHNOLOGIJA'!H13</f>
        <v>1</v>
      </c>
      <c r="C10" s="5">
        <f>+'2. TEHNOLOGIJA'!I13</f>
        <v>2</v>
      </c>
      <c r="D10" s="5">
        <f>+'2. TEHNOLOGIJA'!J13</f>
        <v>2</v>
      </c>
      <c r="E10" s="5"/>
      <c r="F10" s="5">
        <f t="shared" si="0"/>
        <v>1.639344262295082</v>
      </c>
      <c r="G10" s="5">
        <f t="shared" si="1"/>
        <v>0.36065573770491799</v>
      </c>
    </row>
    <row r="11" spans="1:10" x14ac:dyDescent="0.3">
      <c r="A11" t="str">
        <f>+'2. TEHNOLOGIJA'!G14</f>
        <v>Zavorne ploščice</v>
      </c>
      <c r="B11">
        <f>+'2. TEHNOLOGIJA'!H14</f>
        <v>8</v>
      </c>
      <c r="C11" s="5">
        <f>+'2. TEHNOLOGIJA'!I14</f>
        <v>5</v>
      </c>
      <c r="D11" s="5">
        <f>+'2. TEHNOLOGIJA'!J14</f>
        <v>40</v>
      </c>
      <c r="E11" s="5"/>
      <c r="F11" s="5">
        <f t="shared" si="0"/>
        <v>32.786885245901637</v>
      </c>
      <c r="G11" s="5">
        <f t="shared" si="1"/>
        <v>-27.786885245901637</v>
      </c>
    </row>
    <row r="12" spans="1:10" x14ac:dyDescent="0.3">
      <c r="A12" t="str">
        <f>+'2. TEHNOLOGIJA'!G15</f>
        <v>Svečke</v>
      </c>
      <c r="B12">
        <f>+'2. TEHNOLOGIJA'!H15</f>
        <v>4</v>
      </c>
      <c r="C12" s="5">
        <f>+'2. TEHNOLOGIJA'!I15</f>
        <v>6</v>
      </c>
      <c r="D12" s="5">
        <f>+'2. TEHNOLOGIJA'!J15</f>
        <v>24</v>
      </c>
      <c r="E12" s="5"/>
      <c r="F12" s="5">
        <f t="shared" si="0"/>
        <v>19.672131147540984</v>
      </c>
      <c r="G12" s="5">
        <f t="shared" si="1"/>
        <v>-13.672131147540984</v>
      </c>
    </row>
    <row r="13" spans="1:10" x14ac:dyDescent="0.3">
      <c r="A13" t="e">
        <f>+'2. TEHNOLOGIJA'!#REF!</f>
        <v>#REF!</v>
      </c>
      <c r="B13" t="e">
        <f>+'2. TEHNOLOGIJA'!#REF!</f>
        <v>#REF!</v>
      </c>
      <c r="C13" s="5" t="e">
        <f>+'2. TEHNOLOGIJA'!#REF!</f>
        <v>#REF!</v>
      </c>
      <c r="D13" s="5" t="e">
        <f>+'2. TEHNOLOGIJA'!#REF!</f>
        <v>#REF!</v>
      </c>
      <c r="E13" s="5"/>
      <c r="F13" s="5" t="e">
        <f t="shared" si="0"/>
        <v>#REF!</v>
      </c>
      <c r="G13" s="5" t="e">
        <f t="shared" si="1"/>
        <v>#REF!</v>
      </c>
    </row>
    <row r="14" spans="1:10" x14ac:dyDescent="0.3">
      <c r="A14" t="str">
        <f>+'2. TEHNOLOGIJA'!G16</f>
        <v>Kabel svečk kpl</v>
      </c>
      <c r="B14">
        <f>+'2. TEHNOLOGIJA'!H16</f>
        <v>1</v>
      </c>
      <c r="C14" s="5">
        <f>+'2. TEHNOLOGIJA'!I16</f>
        <v>12</v>
      </c>
      <c r="D14" s="5">
        <f>+'2. TEHNOLOGIJA'!J16</f>
        <v>12</v>
      </c>
      <c r="E14" s="5"/>
      <c r="F14" s="5">
        <f t="shared" si="0"/>
        <v>9.8360655737704921</v>
      </c>
      <c r="G14" s="5">
        <f t="shared" si="1"/>
        <v>2.1639344262295079</v>
      </c>
    </row>
    <row r="15" spans="1:10" x14ac:dyDescent="0.3">
      <c r="A15" t="str">
        <f>+'2. TEHNOLOGIJA'!G17</f>
        <v>Hladilna tekočina</v>
      </c>
      <c r="B15">
        <f>+'2. TEHNOLOGIJA'!H17</f>
        <v>0.2</v>
      </c>
      <c r="C15" s="5">
        <f>+'2. TEHNOLOGIJA'!I17</f>
        <v>16</v>
      </c>
      <c r="D15" s="5">
        <f>+'2. TEHNOLOGIJA'!J17</f>
        <v>3.2</v>
      </c>
      <c r="E15" s="5"/>
      <c r="F15" s="5">
        <f t="shared" si="0"/>
        <v>2.6229508196721314</v>
      </c>
      <c r="G15" s="5">
        <f t="shared" si="1"/>
        <v>13.377049180327869</v>
      </c>
    </row>
    <row r="16" spans="1:10" x14ac:dyDescent="0.3">
      <c r="A16" s="1" t="str">
        <f>+'2. TEHNOLOGIJA'!G18</f>
        <v>Zavorna tekočina</v>
      </c>
      <c r="B16" s="1">
        <f>+'2. TEHNOLOGIJA'!H18</f>
        <v>0.1</v>
      </c>
      <c r="C16" s="8">
        <f>+'2. TEHNOLOGIJA'!I18</f>
        <v>23</v>
      </c>
      <c r="D16" s="8">
        <f>+'2. TEHNOLOGIJA'!J18</f>
        <v>2.3000000000000003</v>
      </c>
      <c r="E16" s="5"/>
      <c r="F16" s="8">
        <f t="shared" si="0"/>
        <v>1.8852459016393446</v>
      </c>
      <c r="G16" s="8">
        <f t="shared" si="1"/>
        <v>21.114754098360656</v>
      </c>
    </row>
    <row r="17" spans="1:7" x14ac:dyDescent="0.3">
      <c r="A17" t="s">
        <v>29</v>
      </c>
      <c r="B17">
        <f>+'2. TEHNOLOGIJA'!H19</f>
        <v>0</v>
      </c>
      <c r="C17" s="5">
        <f>+'2. TEHNOLOGIJA'!I19</f>
        <v>0</v>
      </c>
      <c r="D17" s="5">
        <f>+'2. TEHNOLOGIJA'!J19</f>
        <v>243.5</v>
      </c>
      <c r="E17" s="5"/>
      <c r="F17" s="5" t="e">
        <f>SUM(F3:F16)</f>
        <v>#REF!</v>
      </c>
      <c r="G17" s="5" t="e">
        <f>SUM(G3:G16)</f>
        <v>#REF!</v>
      </c>
    </row>
    <row r="19" spans="1:7" x14ac:dyDescent="0.3">
      <c r="F19" t="s">
        <v>111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113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112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2021-01-27T11:43:00Z</dcterms:modified>
</cp:coreProperties>
</file>